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DCA0" lockStructure="1"/>
  <bookViews>
    <workbookView windowWidth="27015" windowHeight="12525"/>
  </bookViews>
  <sheets>
    <sheet name="经济作物生产情况季节报表" sheetId="2" r:id="rId1"/>
    <sheet name="Sheet" sheetId="1" state="hidden" r:id="rId2"/>
    <sheet name="Sheet1" sheetId="3" r:id="rId3"/>
  </sheets>
  <externalReferences>
    <externalReference r:id="rId5"/>
    <externalReference r:id="rId6"/>
    <externalReference r:id="rId7"/>
    <externalReference r:id="rId8"/>
  </externalReferences>
  <definedNames>
    <definedName name="_nst1">[1]封面!$J$135:$AF$135</definedName>
    <definedName name="_nst10">[1]封面!$H$137:$H$196</definedName>
    <definedName name="_nst2">[1]封面!$J$202:$AF$202</definedName>
    <definedName name="_nst20">[1]封面!$H$203:$H$231</definedName>
    <definedName name="csxh" localSheetId="0">Sheet!$AY$93:$CW$115</definedName>
    <definedName name="dmdw">[1]封面!$L$77:$M$98</definedName>
    <definedName name="ncysg">[1]封面!$J$526:$AF$526</definedName>
    <definedName name="ncysg0">[1]封面!$I$527:$I$568</definedName>
    <definedName name="ncysg0f">[1]封面!$AI$527:$AI$568</definedName>
    <definedName name="ncysgf">[1]封面!$AJ$526:$BF$526</definedName>
    <definedName name="ngmyz">[1]封面!$K$773:$AG$773</definedName>
    <definedName name="ngmyz0">[1]封面!$J$774:$J$790</definedName>
    <definedName name="ngmyz0f">[1]封面!$AJ$774:$AJ$790</definedName>
    <definedName name="ngmyzf">[1]封面!$AK$773:$BG$773</definedName>
    <definedName name="njjzw">[1]封面!$J$397:$AF$397</definedName>
    <definedName name="njjzw0">[1]封面!$I$398:$I$520</definedName>
    <definedName name="njjzw0f">[1]封面!$AI$398:$AI$520</definedName>
    <definedName name="njjzwf">[1]封面!$AJ$397:$BF$397</definedName>
    <definedName name="nldl">[1]封面!$J$235:$AF$235</definedName>
    <definedName name="nldl0">[1]封面!$H$237:$H$327</definedName>
    <definedName name="nlssc">[1]封面!$J$333:$AF$333</definedName>
    <definedName name="nlssc0">[1]封面!$I$334:$I$391</definedName>
    <definedName name="nlssc0f">[1]封面!$AI$334:$AI$391</definedName>
    <definedName name="nlsscf">[1]封面!$AJ$333:$BF$333</definedName>
    <definedName name="nlysc">[1]封面!$J$616:$AF$616</definedName>
    <definedName name="nlysc0">[1]封面!$H$617:$H$678</definedName>
    <definedName name="nlysc0f">[1]封面!$AH$617:$AH$679</definedName>
    <definedName name="nlyscf">[1]封面!$AJ$616:$BF$616</definedName>
    <definedName name="nqdb">[1]封面!#REF!</definedName>
    <definedName name="nqdb0">[1]封面!#REF!</definedName>
    <definedName name="nqdb0f">[1]封面!#REF!</definedName>
    <definedName name="nqdbf">[1]封面!#REF!</definedName>
    <definedName name="nqtsc">[1]封面!$K$727:$AG$727</definedName>
    <definedName name="nqtsc0">[1]封面!$J$729:$J$767</definedName>
    <definedName name="nqtsc0f">[1]封面!$AJ$729:$AJ$767</definedName>
    <definedName name="nqtscf">[1]封面!$AK$727:$BG$727</definedName>
    <definedName name="nssny">[1]封面!$J$573:$AF$573</definedName>
    <definedName name="nssny0">[1]封面!$I$574:$I$610</definedName>
    <definedName name="nssny0f">[1]封面!$AI$574:$AI$610</definedName>
    <definedName name="nssnyf">[1]封面!$AJ$573:$BF$573</definedName>
    <definedName name="nst20f">[1]封面!$AH$203:$AH$231</definedName>
    <definedName name="nst2f">[1]封面!$AJ$202:$BF$202</definedName>
    <definedName name="nyysc">[1]封面!$K$797:$AG$797</definedName>
    <definedName name="nyysc0">[1]封面!$J$798:$J$815</definedName>
    <definedName name="nzczf">[1]封面!#REF!</definedName>
    <definedName name="nzysc">[1]封面!$K$685:$AG$685</definedName>
    <definedName name="nzysc0">[1]封面!$J$687:$J$721</definedName>
    <definedName name="nzysc0f">[1]封面!$AJ$687:$AJ$721</definedName>
    <definedName name="nzyscf">[1]封面!$AK$685:$BG$685</definedName>
    <definedName name="_xlnm.Print_Area" localSheetId="0">经济作物生产情况季节报表!$A$1:$H$51</definedName>
    <definedName name="szcm">[1]封面!$M$77:$AZ$98</definedName>
    <definedName name="tbtw" localSheetId="0">Sheet!$AY$70:$CW$92</definedName>
    <definedName name="tbtw">[2]秋收作物产量!$AZ$45:$CM$64</definedName>
    <definedName name="xcm">[3]全年农林牧渔产品产量产值!$BX$85:$DK$106</definedName>
    <definedName name="xcxs">[1]封面!$M$99:$AZ$120</definedName>
    <definedName name="村级名称">OFFSET([4]名称应用!$B$2,MATCH([4]主页目录!$C1,乡级名称,0),1,,COUNTA(OFFSET([4]名称应用!$C$2:$IV$2,MATCH([4]主页目录!$C1,乡级名称,0),)))</definedName>
    <definedName name="明细科目">OFFSET([4]名称应用!$B$2,MATCH([4]主页目录!$C1,总账科目,0),1,,COUNTA(OFFSET([4]名称应用!$C$2:$IV$2,MATCH([4]主页目录!$C1,总账科目,0),)))</definedName>
    <definedName name="乡级名称">[4]名称应用!$B$3:$B$23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</author>
    <author>Administrator</author>
  </authors>
  <commentList>
    <comment ref="C2" authorId="0">
      <text>
        <r>
          <rPr>
            <b/>
            <sz val="9"/>
            <color indexed="10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</t>
        </r>
        <r>
          <rPr>
            <b/>
            <sz val="12"/>
            <color indexed="9"/>
            <rFont val="宋体"/>
            <charset val="134"/>
          </rPr>
          <t>报面积时选“</t>
        </r>
        <r>
          <rPr>
            <b/>
            <sz val="12"/>
            <color indexed="14"/>
            <rFont val="宋体"/>
            <charset val="134"/>
          </rPr>
          <t>全年面积</t>
        </r>
        <r>
          <rPr>
            <b/>
            <sz val="12"/>
            <color indexed="9"/>
            <rFont val="宋体"/>
            <charset val="134"/>
          </rPr>
          <t>”，报产量时选“</t>
        </r>
        <r>
          <rPr>
            <b/>
            <sz val="12"/>
            <color indexed="14"/>
            <rFont val="宋体"/>
            <charset val="134"/>
          </rPr>
          <t>全年面积产量</t>
        </r>
        <r>
          <rPr>
            <b/>
            <sz val="12"/>
            <color indexed="9"/>
            <rFont val="宋体"/>
            <charset val="134"/>
          </rPr>
          <t>”</t>
        </r>
      </text>
    </comment>
    <comment ref="D5" authorId="1">
      <text>
        <r>
          <rPr>
            <b/>
            <sz val="10"/>
            <rFont val="宋体"/>
            <charset val="134"/>
          </rPr>
          <t>Administrator: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此反馈为预报数或定案数</t>
        </r>
      </text>
    </comment>
  </commentList>
</comments>
</file>

<file path=xl/sharedStrings.xml><?xml version="1.0" encoding="utf-8"?>
<sst xmlns="http://schemas.openxmlformats.org/spreadsheetml/2006/main" count="1036" uniqueCount="518">
  <si>
    <r>
      <t>202</t>
    </r>
    <r>
      <rPr>
        <sz val="16"/>
        <color indexed="8"/>
        <rFont val="方正小标宋"/>
        <family val="3"/>
        <charset val="134"/>
      </rPr>
      <t>3</t>
    </r>
    <r>
      <rPr>
        <sz val="16"/>
        <color indexed="8"/>
        <rFont val="方正小标宋简体"/>
        <charset val="134"/>
      </rPr>
      <t>年经济作物产量全年预计</t>
    </r>
  </si>
  <si>
    <r>
      <rPr>
        <sz val="22"/>
        <color indexed="10"/>
        <rFont val="宋体"/>
        <charset val="134"/>
      </rPr>
      <t>☆</t>
    </r>
    <r>
      <rPr>
        <sz val="9"/>
        <color indexed="10"/>
        <rFont val="宋体"/>
        <charset val="134"/>
      </rPr>
      <t>报表之前请翻看表下方的面积定案数，面积要跟其一致，此表面积必须填写，且要取下方面积定案数，产量需要专门统计，注意审核单产。</t>
    </r>
    <r>
      <rPr>
        <sz val="22"/>
        <color indexed="10"/>
        <rFont val="宋体"/>
        <charset val="134"/>
      </rPr>
      <t>☆</t>
    </r>
  </si>
  <si>
    <t>全年产量预计</t>
  </si>
  <si>
    <t>011315411</t>
  </si>
  <si>
    <t>←</t>
  </si>
  <si>
    <t>单位机构代码</t>
  </si>
  <si>
    <t xml:space="preserve"> 分村数据→ </t>
  </si>
  <si>
    <r>
      <rPr>
        <sz val="10"/>
        <color indexed="10"/>
        <rFont val="宋体"/>
        <charset val="134"/>
      </rPr>
      <t>*</t>
    </r>
    <r>
      <rPr>
        <sz val="8"/>
        <color indexed="10"/>
        <rFont val="宋体"/>
        <charset val="134"/>
      </rPr>
      <t>2022年面积预计定案数</t>
    </r>
  </si>
  <si>
    <t>*此栏面积为D列的定案数</t>
  </si>
  <si>
    <t>指标名称</t>
  </si>
  <si>
    <t>计量单位</t>
  </si>
  <si>
    <t>代码</t>
  </si>
  <si>
    <t>反 馈</t>
  </si>
  <si>
    <r>
      <t>数</t>
    </r>
    <r>
      <rPr>
        <sz val="11"/>
        <rFont val="Times New Roman"/>
        <family val="1"/>
        <charset val="0"/>
      </rPr>
      <t xml:space="preserve"> </t>
    </r>
    <r>
      <rPr>
        <sz val="11"/>
        <rFont val="宋体"/>
        <charset val="134"/>
      </rPr>
      <t>量</t>
    </r>
  </si>
  <si>
    <t>上年同期数</t>
  </si>
  <si>
    <t>比同期增减数</t>
  </si>
  <si>
    <t>增幅%</t>
  </si>
  <si>
    <t>经济作物面积</t>
  </si>
  <si>
    <t>亩</t>
  </si>
  <si>
    <t xml:space="preserve">        产量</t>
  </si>
  <si>
    <t>吨</t>
  </si>
  <si>
    <t>一、油料面积</t>
  </si>
  <si>
    <t xml:space="preserve">       产量</t>
  </si>
  <si>
    <t>　　　  单产</t>
  </si>
  <si>
    <t>公斤/亩</t>
  </si>
  <si>
    <t xml:space="preserve">   1、花生面积</t>
  </si>
  <si>
    <t xml:space="preserve">          产量</t>
  </si>
  <si>
    <t xml:space="preserve">          单产</t>
  </si>
  <si>
    <t xml:space="preserve">   2、油菜籽面积</t>
  </si>
  <si>
    <t xml:space="preserve">           产量</t>
  </si>
  <si>
    <t>　　　　　　单产</t>
  </si>
  <si>
    <t xml:space="preserve">   3、芝麻面积           </t>
  </si>
  <si>
    <r>
      <t xml:space="preserve">   4</t>
    </r>
    <r>
      <rPr>
        <sz val="11"/>
        <color indexed="8"/>
        <rFont val="宋体"/>
        <charset val="134"/>
      </rPr>
      <t xml:space="preserve">、葵花籽面积           </t>
    </r>
  </si>
  <si>
    <r>
      <t xml:space="preserve">          </t>
    </r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产量</t>
    </r>
  </si>
  <si>
    <r>
      <t xml:space="preserve">   </t>
    </r>
    <r>
      <rPr>
        <sz val="11"/>
        <color indexed="8"/>
        <rFont val="宋体"/>
        <charset val="134"/>
      </rPr>
      <t>5</t>
    </r>
    <r>
      <rPr>
        <sz val="11"/>
        <color indexed="8"/>
        <rFont val="宋体"/>
        <charset val="134"/>
      </rPr>
      <t>、其它油料</t>
    </r>
    <r>
      <rPr>
        <sz val="11"/>
        <color indexed="8"/>
        <rFont val="宋体"/>
        <charset val="134"/>
      </rPr>
      <t>面积</t>
    </r>
  </si>
  <si>
    <t>　　　　　单产</t>
  </si>
  <si>
    <t>二、棉花面积</t>
  </si>
  <si>
    <t>四、糖料面积</t>
  </si>
  <si>
    <t>六、中草药材类面积</t>
  </si>
  <si>
    <t xml:space="preserve">             产量</t>
  </si>
  <si>
    <t>七、蔬菜及食用菌面积</t>
  </si>
  <si>
    <t>八、瓜果类面积</t>
  </si>
  <si>
    <t xml:space="preserve">  （一）西瓜面积</t>
  </si>
  <si>
    <r>
      <t xml:space="preserve">          </t>
    </r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>产量</t>
    </r>
  </si>
  <si>
    <t xml:space="preserve">  （二）香瓜（甜瓜）面积</t>
  </si>
  <si>
    <t xml:space="preserve">  （三）草莓面积</t>
  </si>
  <si>
    <t xml:space="preserve">  （四）其他瓜果面积</t>
  </si>
  <si>
    <r>
      <t xml:space="preserve">              </t>
    </r>
    <r>
      <rPr>
        <sz val="11"/>
        <color indexed="8"/>
        <rFont val="宋体"/>
        <charset val="134"/>
      </rPr>
      <t>产量</t>
    </r>
  </si>
  <si>
    <t>九、其他农作物面积</t>
  </si>
  <si>
    <t>其中：青饲料面积</t>
  </si>
  <si>
    <t>单位负责人：余川</t>
  </si>
  <si>
    <t>填报人：</t>
  </si>
  <si>
    <t>叶兰西</t>
  </si>
  <si>
    <r>
      <t>填报日期：</t>
    </r>
    <r>
      <rPr>
        <sz val="10"/>
        <rFont val="Arial Narrow"/>
        <family val="2"/>
        <charset val="0"/>
      </rPr>
      <t>2023</t>
    </r>
    <r>
      <rPr>
        <sz val="10"/>
        <rFont val="宋体"/>
        <charset val="134"/>
      </rPr>
      <t>年</t>
    </r>
    <r>
      <rPr>
        <sz val="10"/>
        <rFont val="Arial Narrow"/>
        <family val="2"/>
        <charset val="0"/>
      </rPr>
      <t>10</t>
    </r>
    <r>
      <rPr>
        <sz val="10"/>
        <rFont val="宋体"/>
        <charset val="134"/>
      </rPr>
      <t>月</t>
    </r>
    <r>
      <rPr>
        <sz val="10"/>
        <rFont val="Arial Narrow"/>
        <family val="2"/>
        <charset val="0"/>
      </rPr>
      <t>24</t>
    </r>
    <r>
      <rPr>
        <sz val="10"/>
        <rFont val="宋体"/>
        <charset val="134"/>
      </rPr>
      <t>日</t>
    </r>
  </si>
  <si>
    <t>注意：报产量时，是在报面积的基础上并将报过的面积保留在上面不删除。</t>
  </si>
  <si>
    <t>2023年经济作物播种面积全年预计</t>
  </si>
  <si>
    <t>数 量</t>
  </si>
  <si>
    <t>应山办事处</t>
  </si>
  <si>
    <t>十里办事处</t>
  </si>
  <si>
    <t>广水办事处</t>
  </si>
  <si>
    <t>城郊办事处</t>
  </si>
  <si>
    <t>武胜关镇</t>
  </si>
  <si>
    <t>杨寨镇</t>
  </si>
  <si>
    <t>陈巷镇</t>
  </si>
  <si>
    <t>长岭镇</t>
  </si>
  <si>
    <t>马坪镇</t>
  </si>
  <si>
    <t>关庙镇</t>
  </si>
  <si>
    <t>余店镇</t>
  </si>
  <si>
    <t>吴店镇</t>
  </si>
  <si>
    <t>郝店镇</t>
  </si>
  <si>
    <t>蔡河镇</t>
  </si>
  <si>
    <t>李店镇</t>
  </si>
  <si>
    <t>太平镇</t>
  </si>
  <si>
    <t>骆店镇</t>
  </si>
  <si>
    <t>工业基地</t>
  </si>
  <si>
    <t>国营场</t>
  </si>
  <si>
    <t xml:space="preserve">   4、葵花籽面积           </t>
  </si>
  <si>
    <t xml:space="preserve">   5、其它油料面积</t>
  </si>
  <si>
    <t/>
  </si>
  <si>
    <t>徐寨</t>
  </si>
  <si>
    <t>肖桥</t>
  </si>
  <si>
    <t>罗家凼</t>
  </si>
  <si>
    <t>菜畈</t>
  </si>
  <si>
    <t>土滩埔</t>
  </si>
  <si>
    <t>横山坡</t>
  </si>
  <si>
    <t>兴隆街</t>
  </si>
  <si>
    <t>豹子岭</t>
  </si>
  <si>
    <t>枣林</t>
  </si>
  <si>
    <t>芦庙</t>
  </si>
  <si>
    <t>九里</t>
  </si>
  <si>
    <t>林寨</t>
  </si>
  <si>
    <t>反馈</t>
  </si>
  <si>
    <t xml:space="preserve">  产量</t>
  </si>
  <si>
    <t xml:space="preserve">     其中：冬油菜籽面积           </t>
  </si>
  <si>
    <t xml:space="preserve">                  产量</t>
  </si>
  <si>
    <t>　　　　　　　　　　单产</t>
  </si>
  <si>
    <t xml:space="preserve"> 其中：甘蔗面积</t>
  </si>
  <si>
    <t>　　　　　 单产</t>
  </si>
  <si>
    <t>填报单位:</t>
  </si>
  <si>
    <t>全年面积产量</t>
  </si>
  <si>
    <t>填报单位:广水市统计局</t>
  </si>
  <si>
    <t>填报单位:应山办事处</t>
  </si>
  <si>
    <t>填报单位:十里办事处</t>
  </si>
  <si>
    <t>填报单位:广水办事处</t>
  </si>
  <si>
    <t>填报单位:武胜关镇</t>
  </si>
  <si>
    <t>填报单位:杨寨镇</t>
  </si>
  <si>
    <t>填报单位:陈巷镇</t>
  </si>
  <si>
    <t>填报单位:长岭镇</t>
  </si>
  <si>
    <t>填报单位:马坪镇</t>
  </si>
  <si>
    <t>填报单位:关庙镇</t>
  </si>
  <si>
    <t>填报单位:余店镇</t>
  </si>
  <si>
    <t>填报单位:吴店镇</t>
  </si>
  <si>
    <t>填报单位:郝店镇</t>
  </si>
  <si>
    <t>填报单位:蔡河镇</t>
  </si>
  <si>
    <t>填报单位:城郊办事处</t>
  </si>
  <si>
    <t>填报单位:李店镇</t>
  </si>
  <si>
    <t>填报单位:太平镇</t>
  </si>
  <si>
    <t>填报单位:骆店镇</t>
  </si>
  <si>
    <t>填报单位:工业基地</t>
  </si>
  <si>
    <t>填报单位:国营场</t>
  </si>
  <si>
    <t>0</t>
  </si>
  <si>
    <t>011314590</t>
  </si>
  <si>
    <t>三潭风景区</t>
  </si>
  <si>
    <t>中华山林场</t>
  </si>
  <si>
    <t>011315331</t>
  </si>
  <si>
    <t>许家井</t>
  </si>
  <si>
    <t>双桥</t>
  </si>
  <si>
    <t>南关</t>
  </si>
  <si>
    <t>北关</t>
  </si>
  <si>
    <t>三里河</t>
  </si>
  <si>
    <t>前河</t>
  </si>
  <si>
    <t>红石坡</t>
  </si>
  <si>
    <t>三里塘</t>
  </si>
  <si>
    <t>八一村</t>
  </si>
  <si>
    <t>九龙河</t>
  </si>
  <si>
    <t>黑虎冲</t>
  </si>
  <si>
    <t>胜利街</t>
  </si>
  <si>
    <t>北正街</t>
  </si>
  <si>
    <t>理学街</t>
  </si>
  <si>
    <t>曹塘角</t>
  </si>
  <si>
    <t>东关</t>
  </si>
  <si>
    <t>011315294</t>
  </si>
  <si>
    <t>十里</t>
  </si>
  <si>
    <t>清水桥</t>
  </si>
  <si>
    <t>马都司</t>
  </si>
  <si>
    <t>马寨</t>
  </si>
  <si>
    <t>三合</t>
  </si>
  <si>
    <t>双塘</t>
  </si>
  <si>
    <t>望夫楼</t>
  </si>
  <si>
    <t>灵台山</t>
  </si>
  <si>
    <t>墩塘</t>
  </si>
  <si>
    <t>林坡</t>
  </si>
  <si>
    <t>朝阳</t>
  </si>
  <si>
    <t>朱店</t>
  </si>
  <si>
    <t>红石塘</t>
  </si>
  <si>
    <t>双畈</t>
  </si>
  <si>
    <t>千户冲</t>
  </si>
  <si>
    <t>殷家新屋</t>
  </si>
  <si>
    <t>仙人洞</t>
  </si>
  <si>
    <t>同心店</t>
  </si>
  <si>
    <t>王家棚</t>
  </si>
  <si>
    <t>天竹河</t>
  </si>
  <si>
    <t>杨家岗</t>
  </si>
  <si>
    <t>谭家河</t>
  </si>
  <si>
    <t>七里</t>
  </si>
  <si>
    <t>虎山</t>
  </si>
  <si>
    <t>向荣</t>
  </si>
  <si>
    <t>观音</t>
  </si>
  <si>
    <t>新华</t>
  </si>
  <si>
    <t>宝林寺</t>
  </si>
  <si>
    <t>九联</t>
  </si>
  <si>
    <t>快活岭</t>
  </si>
  <si>
    <t>011315315</t>
  </si>
  <si>
    <t>土门</t>
  </si>
  <si>
    <t>流沙冲</t>
  </si>
  <si>
    <t>铁板桥</t>
  </si>
  <si>
    <t>南站</t>
  </si>
  <si>
    <t>南山</t>
  </si>
  <si>
    <t>驼子</t>
  </si>
  <si>
    <t>陡坡</t>
  </si>
  <si>
    <t>竹林</t>
  </si>
  <si>
    <t>松林</t>
  </si>
  <si>
    <t>双岗</t>
  </si>
  <si>
    <t>芦兴</t>
  </si>
  <si>
    <t>马鞍</t>
  </si>
  <si>
    <t>西河</t>
  </si>
  <si>
    <t>解放</t>
  </si>
  <si>
    <t>工新</t>
  </si>
  <si>
    <t>车站</t>
  </si>
  <si>
    <t>北湖</t>
  </si>
  <si>
    <t>九皇</t>
  </si>
  <si>
    <t>中山</t>
  </si>
  <si>
    <t>强力</t>
  </si>
  <si>
    <t>武元</t>
  </si>
  <si>
    <t>011315518</t>
  </si>
  <si>
    <t>富康</t>
  </si>
  <si>
    <t>吴家榨</t>
  </si>
  <si>
    <t>水寨</t>
  </si>
  <si>
    <t xml:space="preserve">胡家桥        </t>
  </si>
  <si>
    <t>三星</t>
  </si>
  <si>
    <t>城西</t>
  </si>
  <si>
    <t>跑马场</t>
  </si>
  <si>
    <t>油炸桥</t>
  </si>
  <si>
    <t>八里岔</t>
  </si>
  <si>
    <t>银河</t>
  </si>
  <si>
    <t>陈湖</t>
  </si>
  <si>
    <t>石桥</t>
  </si>
  <si>
    <t>星河</t>
  </si>
  <si>
    <t>韩家堰</t>
  </si>
  <si>
    <t>长辛</t>
  </si>
  <si>
    <t>杨河</t>
  </si>
  <si>
    <t>马蹄桥</t>
  </si>
  <si>
    <t>板子桥</t>
  </si>
  <si>
    <t>011314275</t>
  </si>
  <si>
    <t>武阳</t>
  </si>
  <si>
    <t>杨家河</t>
  </si>
  <si>
    <t>孝子店</t>
  </si>
  <si>
    <t>金鸡河</t>
  </si>
  <si>
    <t>青山</t>
  </si>
  <si>
    <t>芦花湾</t>
  </si>
  <si>
    <t>碾子湾</t>
  </si>
  <si>
    <t>水果庙</t>
  </si>
  <si>
    <t>南新</t>
  </si>
  <si>
    <t>梅家湾</t>
  </si>
  <si>
    <t>铺冲</t>
  </si>
  <si>
    <t>陈家湾</t>
  </si>
  <si>
    <t>杨林沟</t>
  </si>
  <si>
    <t>易柳</t>
  </si>
  <si>
    <t>桃园</t>
  </si>
  <si>
    <t>腊水河</t>
  </si>
  <si>
    <t>楼子冲</t>
  </si>
  <si>
    <t>培龙</t>
  </si>
  <si>
    <t>姚庙</t>
  </si>
  <si>
    <t>官屋湾</t>
  </si>
  <si>
    <t>新岗</t>
  </si>
  <si>
    <t>乐山</t>
  </si>
  <si>
    <t>泉水</t>
  </si>
  <si>
    <t>冷棚</t>
  </si>
  <si>
    <t>新屋</t>
  </si>
  <si>
    <t>胡家湾</t>
  </si>
  <si>
    <t>011315438</t>
  </si>
  <si>
    <t>金鼎社区</t>
  </si>
  <si>
    <t>方店村</t>
  </si>
  <si>
    <t>杨榨村</t>
  </si>
  <si>
    <t>刘畈村</t>
  </si>
  <si>
    <t>杨田村</t>
  </si>
  <si>
    <t>杨寨村</t>
  </si>
  <si>
    <t>余店村</t>
  </si>
  <si>
    <t>高山村</t>
  </si>
  <si>
    <t>陈家河村</t>
  </si>
  <si>
    <t>代畈村</t>
  </si>
  <si>
    <t>朱新街</t>
  </si>
  <si>
    <t>同新村</t>
  </si>
  <si>
    <t>郭店村</t>
  </si>
  <si>
    <t>左榨村</t>
  </si>
  <si>
    <t>西湾村</t>
  </si>
  <si>
    <t>东红村</t>
  </si>
  <si>
    <t>东周村</t>
  </si>
  <si>
    <t>邓店村</t>
  </si>
  <si>
    <t>京桥村</t>
  </si>
  <si>
    <t>丁湾村</t>
  </si>
  <si>
    <t>仁寨村</t>
  </si>
  <si>
    <t>茶林村</t>
  </si>
  <si>
    <t>大步村</t>
  </si>
  <si>
    <t>猫山村</t>
  </si>
  <si>
    <t>011315358</t>
  </si>
  <si>
    <t>陈巷居委会</t>
  </si>
  <si>
    <t>棚兴</t>
  </si>
  <si>
    <t>兴河</t>
  </si>
  <si>
    <t>方略</t>
  </si>
  <si>
    <t>友谊</t>
  </si>
  <si>
    <t>团兴</t>
  </si>
  <si>
    <t>东风</t>
  </si>
  <si>
    <t>高坡</t>
  </si>
  <si>
    <t>旭升</t>
  </si>
  <si>
    <t>胡庙</t>
  </si>
  <si>
    <t>黄岗</t>
  </si>
  <si>
    <t>唐氏祠</t>
  </si>
  <si>
    <t>梧桐</t>
  </si>
  <si>
    <t>高庙</t>
  </si>
  <si>
    <t>吴氏祠</t>
  </si>
  <si>
    <t>刘岗</t>
  </si>
  <si>
    <t>李岗</t>
  </si>
  <si>
    <t>轭头</t>
  </si>
  <si>
    <t>虎弼冲</t>
  </si>
  <si>
    <t>金山</t>
  </si>
  <si>
    <t>经强</t>
  </si>
  <si>
    <t>吉阳</t>
  </si>
  <si>
    <t>高峰</t>
  </si>
  <si>
    <t>仓屋咀</t>
  </si>
  <si>
    <t>011315577</t>
  </si>
  <si>
    <t>梧桐寺</t>
  </si>
  <si>
    <t>鼓寨</t>
  </si>
  <si>
    <t>同心</t>
  </si>
  <si>
    <t>月仙坳</t>
  </si>
  <si>
    <t>建设</t>
  </si>
  <si>
    <t>新庵</t>
  </si>
  <si>
    <t>日光</t>
  </si>
  <si>
    <t>永阳</t>
  </si>
  <si>
    <t>五一</t>
  </si>
  <si>
    <t>长岭街</t>
  </si>
  <si>
    <t>柳堤街</t>
  </si>
  <si>
    <t>白果</t>
  </si>
  <si>
    <t>黑虎</t>
  </si>
  <si>
    <t>吕冲</t>
  </si>
  <si>
    <t>云台街</t>
  </si>
  <si>
    <t>栗坡</t>
  </si>
  <si>
    <t>联民</t>
  </si>
  <si>
    <t>联合</t>
  </si>
  <si>
    <t>合心</t>
  </si>
  <si>
    <t>风凰</t>
  </si>
  <si>
    <t>狮坡</t>
  </si>
  <si>
    <t>骑龙</t>
  </si>
  <si>
    <t>金银岗</t>
  </si>
  <si>
    <t>平江</t>
  </si>
  <si>
    <t>白鹤</t>
  </si>
  <si>
    <t>农场</t>
  </si>
  <si>
    <t>平林市</t>
  </si>
  <si>
    <t>龙泉寺</t>
  </si>
  <si>
    <t>狮子山</t>
  </si>
  <si>
    <t>万安</t>
  </si>
  <si>
    <t>红寨</t>
  </si>
  <si>
    <t>锣鼓田</t>
  </si>
  <si>
    <t>011315593</t>
  </si>
  <si>
    <t>随应桥</t>
  </si>
  <si>
    <t>三里岗</t>
  </si>
  <si>
    <t>严舒畈</t>
  </si>
  <si>
    <t>黄金畈</t>
  </si>
  <si>
    <t>胡家岩</t>
  </si>
  <si>
    <t>新河</t>
  </si>
  <si>
    <t>棚子岗</t>
  </si>
  <si>
    <t>东青</t>
  </si>
  <si>
    <t>峰山</t>
  </si>
  <si>
    <t>龟山</t>
  </si>
  <si>
    <t>洪桥</t>
  </si>
  <si>
    <t>柏林</t>
  </si>
  <si>
    <t>狮子岗</t>
  </si>
  <si>
    <t>军山</t>
  </si>
  <si>
    <t>柳林</t>
  </si>
  <si>
    <t>金星</t>
  </si>
  <si>
    <t>永兴</t>
  </si>
  <si>
    <t>先锋</t>
  </si>
  <si>
    <t>中心</t>
  </si>
  <si>
    <t>梅庙</t>
  </si>
  <si>
    <t>合作</t>
  </si>
  <si>
    <t>光明</t>
  </si>
  <si>
    <t>龙泉</t>
  </si>
  <si>
    <t>长城</t>
  </si>
  <si>
    <t>毕山</t>
  </si>
  <si>
    <t>太山</t>
  </si>
  <si>
    <t>张湾</t>
  </si>
  <si>
    <t>关南</t>
  </si>
  <si>
    <t>老沟</t>
  </si>
  <si>
    <t>四畈</t>
  </si>
  <si>
    <t>关庙</t>
  </si>
  <si>
    <t>天子</t>
  </si>
  <si>
    <t>尖山</t>
  </si>
  <si>
    <t>铁城</t>
  </si>
  <si>
    <t>双峰</t>
  </si>
  <si>
    <t>聂店</t>
  </si>
  <si>
    <t>大寨</t>
  </si>
  <si>
    <t>大山</t>
  </si>
  <si>
    <t>肖店</t>
  </si>
  <si>
    <t>011315534</t>
  </si>
  <si>
    <t>余店</t>
  </si>
  <si>
    <t>唐寨</t>
  </si>
  <si>
    <t>白雀</t>
  </si>
  <si>
    <t>金盘</t>
  </si>
  <si>
    <t>卢畈</t>
  </si>
  <si>
    <t>王家冲</t>
  </si>
  <si>
    <t>银珠</t>
  </si>
  <si>
    <t>横山</t>
  </si>
  <si>
    <t>墩子</t>
  </si>
  <si>
    <t>古城</t>
  </si>
  <si>
    <t>双楼</t>
  </si>
  <si>
    <t>英姿寨</t>
  </si>
  <si>
    <t>双河</t>
  </si>
  <si>
    <t>小山坳</t>
  </si>
  <si>
    <t>青龙</t>
  </si>
  <si>
    <t>马安</t>
  </si>
  <si>
    <t>九岭山</t>
  </si>
  <si>
    <t>宋家岭</t>
  </si>
  <si>
    <t>张氏祠</t>
  </si>
  <si>
    <t>界河</t>
  </si>
  <si>
    <t>丰林</t>
  </si>
  <si>
    <t>徐店</t>
  </si>
  <si>
    <t>新湾</t>
  </si>
  <si>
    <t>芦河</t>
  </si>
  <si>
    <t>杨岭</t>
  </si>
  <si>
    <t>段河</t>
  </si>
  <si>
    <t>关寨</t>
  </si>
  <si>
    <t>东方</t>
  </si>
  <si>
    <t>先觉庙</t>
  </si>
  <si>
    <t>分水</t>
  </si>
  <si>
    <t>李元</t>
  </si>
  <si>
    <t>兴隆</t>
  </si>
  <si>
    <t>011315219</t>
  </si>
  <si>
    <t>双乡村</t>
  </si>
  <si>
    <t>泉口村</t>
  </si>
  <si>
    <t>楼子湾</t>
  </si>
  <si>
    <t>双岗村</t>
  </si>
  <si>
    <t>东河村</t>
  </si>
  <si>
    <t>王子店</t>
  </si>
  <si>
    <t>中心村</t>
  </si>
  <si>
    <t>东门楼</t>
  </si>
  <si>
    <t>东湾村</t>
  </si>
  <si>
    <t>杨家坳</t>
  </si>
  <si>
    <t>芝麻湾</t>
  </si>
  <si>
    <t>浆溪店</t>
  </si>
  <si>
    <t>三土门</t>
  </si>
  <si>
    <t>唐畈村</t>
  </si>
  <si>
    <t>徐家山</t>
  </si>
  <si>
    <t>011315235</t>
  </si>
  <si>
    <t>街道社区</t>
  </si>
  <si>
    <t>郝店</t>
  </si>
  <si>
    <t>红花山</t>
  </si>
  <si>
    <t>白龙</t>
  </si>
  <si>
    <t>梦畈</t>
  </si>
  <si>
    <t>高楼</t>
  </si>
  <si>
    <t>严家湾</t>
  </si>
  <si>
    <t>响塘</t>
  </si>
  <si>
    <t>中峰寺</t>
  </si>
  <si>
    <t>黑河</t>
  </si>
  <si>
    <t>关店</t>
  </si>
  <si>
    <t>凤凰</t>
  </si>
  <si>
    <t>花山</t>
  </si>
  <si>
    <t>西冲</t>
  </si>
  <si>
    <t>张岗</t>
  </si>
  <si>
    <t>天生</t>
  </si>
  <si>
    <t>011315251</t>
  </si>
  <si>
    <t>老虎岗</t>
  </si>
  <si>
    <t>牛车湾</t>
  </si>
  <si>
    <t>甸子山社区</t>
  </si>
  <si>
    <t>南界</t>
  </si>
  <si>
    <t>小河</t>
  </si>
  <si>
    <t>麻粮市</t>
  </si>
  <si>
    <t>观音堂</t>
  </si>
  <si>
    <t>杏仁山</t>
  </si>
  <si>
    <t>杨家坡</t>
  </si>
  <si>
    <t>柏树巷</t>
  </si>
  <si>
    <t>大庙</t>
  </si>
  <si>
    <t>木搭桥</t>
  </si>
  <si>
    <t>楼坊</t>
  </si>
  <si>
    <t>兴安</t>
  </si>
  <si>
    <t>六合</t>
  </si>
  <si>
    <t>黄土关</t>
  </si>
  <si>
    <t>灯岗</t>
  </si>
  <si>
    <t>石堰塘</t>
  </si>
  <si>
    <t>机场</t>
  </si>
  <si>
    <t>三山</t>
  </si>
  <si>
    <t>白水河</t>
  </si>
  <si>
    <t>院子湾</t>
  </si>
  <si>
    <t>011315569</t>
  </si>
  <si>
    <t>河西</t>
  </si>
  <si>
    <t>红卫</t>
  </si>
  <si>
    <t>姚店</t>
  </si>
  <si>
    <t>熊冲</t>
  </si>
  <si>
    <t>草店</t>
  </si>
  <si>
    <t>新峰</t>
  </si>
  <si>
    <t>飞跃</t>
  </si>
  <si>
    <t>天子山</t>
  </si>
  <si>
    <t>万新</t>
  </si>
  <si>
    <t>迎春</t>
  </si>
  <si>
    <t>李店</t>
  </si>
  <si>
    <t>黄金</t>
  </si>
  <si>
    <t>张杨</t>
  </si>
  <si>
    <t>雷楼</t>
  </si>
  <si>
    <t>雷庙</t>
  </si>
  <si>
    <t>麻城</t>
  </si>
  <si>
    <t>应店</t>
  </si>
  <si>
    <t>011315454</t>
  </si>
  <si>
    <t>太平</t>
  </si>
  <si>
    <t>猫子湖</t>
  </si>
  <si>
    <t>群联</t>
  </si>
  <si>
    <t>左家河</t>
  </si>
  <si>
    <t>红日</t>
  </si>
  <si>
    <t>七里冲</t>
  </si>
  <si>
    <t>红旗</t>
  </si>
  <si>
    <t>东河</t>
  </si>
  <si>
    <t>檀树</t>
  </si>
  <si>
    <t>群益</t>
  </si>
  <si>
    <t>明寨</t>
  </si>
  <si>
    <t>高店</t>
  </si>
  <si>
    <t>朱庙</t>
  </si>
  <si>
    <t>响水潭</t>
  </si>
  <si>
    <t>011315497</t>
  </si>
  <si>
    <t>骆店</t>
  </si>
  <si>
    <t>鲁班</t>
  </si>
  <si>
    <t>团结</t>
  </si>
  <si>
    <t>远景</t>
  </si>
  <si>
    <t>石堰</t>
  </si>
  <si>
    <t>红桥</t>
  </si>
  <si>
    <t>三桥</t>
  </si>
  <si>
    <t>塔塘</t>
  </si>
  <si>
    <t>石何</t>
  </si>
  <si>
    <t>青堆</t>
  </si>
  <si>
    <t>联兴</t>
  </si>
  <si>
    <t>天堡</t>
  </si>
  <si>
    <t>桥头</t>
  </si>
  <si>
    <t>社山</t>
  </si>
  <si>
    <t>杨楼</t>
  </si>
  <si>
    <t>77393178X</t>
  </si>
  <si>
    <t>城南社区</t>
  </si>
  <si>
    <t>灵山</t>
  </si>
  <si>
    <t>盘龙岗</t>
  </si>
  <si>
    <t>421381400</t>
  </si>
  <si>
    <t>421381401</t>
  </si>
  <si>
    <t>填报单位:三潭风景区</t>
  </si>
  <si>
    <t>莲花村</t>
  </si>
  <si>
    <t>421381402</t>
  </si>
  <si>
    <t>填报单位:中华山林场</t>
  </si>
  <si>
    <t>平靖关村</t>
  </si>
  <si>
    <t xml:space="preserve">            产量</t>
  </si>
  <si>
    <t xml:space="preserve">   4、其它油料面积</t>
  </si>
  <si>
    <t xml:space="preserve">              产量</t>
  </si>
  <si>
    <t>全年面积预计</t>
  </si>
  <si>
    <t>2022面积预计定案数</t>
  </si>
  <si>
    <t>同期返回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</si>
</sst>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(&quot;$&quot;* #,##0_);_(&quot;$&quot;* \(#,##0\);_(&quot;$&quot;* &quot;-&quot;??_);_(@_)"/>
    <numFmt numFmtId="179" formatCode="mmm\ dd\,\ yy"/>
    <numFmt numFmtId="180" formatCode="_(&quot;$&quot;* #,##0.0_);_(&quot;$&quot;* \(#,##0.0\);_(&quot;$&quot;* &quot;-&quot;??_);_(@_)"/>
    <numFmt numFmtId="181" formatCode="mm/dd/yy_)"/>
    <numFmt numFmtId="182" formatCode="yyyy&quot;年&quot;m&quot;月&quot;;@"/>
    <numFmt numFmtId="183" formatCode="0.0"/>
    <numFmt numFmtId="184" formatCode="0_ "/>
    <numFmt numFmtId="185" formatCode="0.0_ "/>
  </numFmts>
  <fonts count="84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30"/>
      <name val="宋体"/>
      <charset val="134"/>
    </font>
    <font>
      <sz val="9"/>
      <color indexed="12"/>
      <name val="宋体"/>
      <charset val="134"/>
    </font>
    <font>
      <sz val="9"/>
      <color indexed="10"/>
      <name val="宋体"/>
      <charset val="134"/>
    </font>
    <font>
      <sz val="9"/>
      <color indexed="55"/>
      <name val="宋体"/>
      <charset val="134"/>
    </font>
    <font>
      <sz val="9"/>
      <name val="宋体"/>
      <charset val="134"/>
    </font>
    <font>
      <sz val="9"/>
      <color theme="0" tint="-0.249977111117893"/>
      <name val="宋体"/>
      <charset val="134"/>
    </font>
    <font>
      <sz val="9"/>
      <color rgb="FFFF0000"/>
      <name val="宋体"/>
      <charset val="134"/>
    </font>
    <font>
      <sz val="9"/>
      <color theme="1" tint="0.499984740745262"/>
      <name val="宋体"/>
      <charset val="134"/>
    </font>
    <font>
      <sz val="9"/>
      <color theme="8" tint="-0.249977111117893"/>
      <name val="宋体"/>
      <charset val="134"/>
    </font>
    <font>
      <sz val="9"/>
      <color indexed="9"/>
      <name val="宋体"/>
      <charset val="134"/>
    </font>
    <font>
      <sz val="12"/>
      <color theme="1" tint="0.499984740745262"/>
      <name val="宋体"/>
      <charset val="134"/>
    </font>
    <font>
      <sz val="12"/>
      <color theme="0" tint="-0.249977111117893"/>
      <name val="宋体"/>
      <charset val="134"/>
    </font>
    <font>
      <sz val="12"/>
      <color indexed="9"/>
      <name val="宋体"/>
      <charset val="134"/>
    </font>
    <font>
      <sz val="11"/>
      <color theme="1" tint="0.499984740745262"/>
      <name val="宋体"/>
      <charset val="134"/>
      <scheme val="minor"/>
    </font>
    <font>
      <sz val="8"/>
      <name val="宋体"/>
      <charset val="134"/>
    </font>
    <font>
      <sz val="12"/>
      <color rgb="FFFF0000"/>
      <name val="宋体"/>
      <charset val="134"/>
    </font>
    <font>
      <sz val="11"/>
      <color theme="8" tint="-0.249977111117893"/>
      <name val="宋体"/>
      <charset val="134"/>
    </font>
    <font>
      <sz val="16"/>
      <color indexed="8"/>
      <name val="方正小标宋简体"/>
      <charset val="134"/>
    </font>
    <font>
      <sz val="12"/>
      <name val="宋体"/>
      <charset val="134"/>
    </font>
    <font>
      <b/>
      <sz val="12"/>
      <color rgb="FF7030A0"/>
      <name val="宋体"/>
      <charset val="134"/>
    </font>
    <font>
      <b/>
      <sz val="12"/>
      <color indexed="10"/>
      <name val="宋体"/>
      <charset val="134"/>
    </font>
    <font>
      <sz val="8"/>
      <color theme="1"/>
      <name val="宋体"/>
      <charset val="134"/>
    </font>
    <font>
      <sz val="8"/>
      <color indexed="22"/>
      <name val="宋体"/>
      <charset val="134"/>
    </font>
    <font>
      <sz val="11"/>
      <name val="Arial Narrow"/>
      <family val="2"/>
      <charset val="0"/>
    </font>
    <font>
      <sz val="8"/>
      <color rgb="FFFF0000"/>
      <name val="宋体"/>
      <charset val="134"/>
      <scheme val="minor"/>
    </font>
    <font>
      <sz val="11"/>
      <color indexed="8"/>
      <name val="宋体"/>
      <charset val="134"/>
    </font>
    <font>
      <b/>
      <sz val="9"/>
      <color rgb="FFFF0000"/>
      <name val="宋体"/>
      <charset val="134"/>
    </font>
    <font>
      <sz val="11"/>
      <name val="宋体"/>
      <charset val="134"/>
    </font>
    <font>
      <sz val="11"/>
      <color rgb="FFFF0000"/>
      <name val="Arial Narrow"/>
      <family val="2"/>
      <charset val="0"/>
    </font>
    <font>
      <sz val="11"/>
      <color indexed="8"/>
      <name val="Arial Narrow"/>
      <family val="2"/>
      <charset val="0"/>
    </font>
    <font>
      <sz val="10.5"/>
      <name val="Arial Narrow"/>
      <family val="2"/>
      <charset val="0"/>
    </font>
    <font>
      <sz val="10"/>
      <color indexed="8"/>
      <name val="宋体"/>
      <charset val="134"/>
    </font>
    <font>
      <sz val="10"/>
      <name val="永中宋体"/>
      <charset val="134"/>
    </font>
    <font>
      <sz val="9"/>
      <name val="Arial Narrow"/>
      <family val="2"/>
      <charset val="0"/>
    </font>
    <font>
      <sz val="12"/>
      <color rgb="FFFF0000"/>
      <name val="黑体"/>
      <family val="3"/>
      <charset val="134"/>
    </font>
    <font>
      <b/>
      <sz val="11"/>
      <color rgb="FFFF0000"/>
      <name val="宋体"/>
      <charset val="134"/>
    </font>
    <font>
      <b/>
      <sz val="11"/>
      <color indexed="10"/>
      <name val="宋体"/>
      <charset val="134"/>
    </font>
    <font>
      <sz val="10"/>
      <color indexed="10"/>
      <name val="Arial Black"/>
      <family val="2"/>
      <charset val="0"/>
    </font>
    <font>
      <sz val="10"/>
      <color indexed="12"/>
      <name val="Arial Black"/>
      <family val="2"/>
      <charset val="0"/>
    </font>
    <font>
      <u/>
      <sz val="11"/>
      <color theme="10"/>
      <name val="宋体"/>
      <charset val="134"/>
      <scheme val="minor"/>
    </font>
    <font>
      <u/>
      <sz val="11"/>
      <color theme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family val="2"/>
      <charset val="0"/>
    </font>
    <font>
      <b/>
      <sz val="12"/>
      <name val="Arial"/>
      <family val="2"/>
      <charset val="0"/>
    </font>
    <font>
      <sz val="7"/>
      <name val="Small Fonts"/>
      <family val="2"/>
      <charset val="0"/>
    </font>
    <font>
      <sz val="10"/>
      <name val="MS Sans Serif"/>
      <family val="2"/>
      <charset val="0"/>
    </font>
    <font>
      <sz val="12"/>
      <name val="永中宋体"/>
      <charset val="134"/>
    </font>
    <font>
      <u/>
      <sz val="12"/>
      <color indexed="12"/>
      <name val="宋体"/>
      <charset val="134"/>
    </font>
    <font>
      <sz val="10"/>
      <name val="Times New Roman"/>
      <family val="1"/>
      <charset val="0"/>
    </font>
    <font>
      <sz val="12"/>
      <name val="Times New Roman"/>
      <family val="1"/>
      <charset val="0"/>
    </font>
    <font>
      <sz val="11"/>
      <name val="蹈框"/>
      <charset val="134"/>
    </font>
    <font>
      <sz val="11"/>
      <name val="ＭＳ Ｐゴシック"/>
      <family val="2"/>
      <charset val="134"/>
    </font>
    <font>
      <sz val="12"/>
      <name val="바탕체"/>
      <family val="3"/>
      <charset val="134"/>
    </font>
    <font>
      <sz val="16"/>
      <color indexed="8"/>
      <name val="方正小标宋"/>
      <family val="3"/>
      <charset val="134"/>
    </font>
    <font>
      <sz val="22"/>
      <color indexed="10"/>
      <name val="宋体"/>
      <charset val="134"/>
    </font>
    <font>
      <sz val="10"/>
      <color indexed="10"/>
      <name val="宋体"/>
      <charset val="134"/>
    </font>
    <font>
      <sz val="8"/>
      <color indexed="10"/>
      <name val="宋体"/>
      <charset val="134"/>
    </font>
    <font>
      <sz val="11"/>
      <name val="Times New Roman"/>
      <family val="1"/>
      <charset val="0"/>
    </font>
    <font>
      <sz val="10"/>
      <name val="Arial Narrow"/>
      <family val="2"/>
      <charset val="0"/>
    </font>
    <font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9"/>
      <color indexed="10"/>
      <name val="宋体"/>
      <charset val="134"/>
    </font>
    <font>
      <b/>
      <sz val="10"/>
      <name val="宋体"/>
      <charset val="134"/>
    </font>
    <font>
      <b/>
      <sz val="12"/>
      <color indexed="9"/>
      <name val="宋体"/>
      <charset val="134"/>
    </font>
    <font>
      <b/>
      <sz val="12"/>
      <color indexed="14"/>
      <name val="宋体"/>
      <charset val="134"/>
    </font>
    <font>
      <b/>
      <sz val="10"/>
      <color indexed="10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6337778862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7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13" borderId="13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14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14" borderId="17" applyNumberFormat="0" applyAlignment="0" applyProtection="0">
      <alignment vertical="center"/>
    </xf>
    <xf numFmtId="0" fontId="50" fillId="15" borderId="18" applyNumberFormat="0" applyAlignment="0" applyProtection="0">
      <alignment vertical="center"/>
    </xf>
    <xf numFmtId="0" fontId="51" fillId="15" borderId="17" applyNumberFormat="0" applyAlignment="0" applyProtection="0">
      <alignment vertical="center"/>
    </xf>
    <xf numFmtId="0" fontId="52" fillId="16" borderId="19" applyNumberFormat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58" fillId="30" borderId="0" applyNumberFormat="0" applyBorder="0" applyAlignment="0" applyProtection="0">
      <alignment vertical="center"/>
    </xf>
    <xf numFmtId="0" fontId="58" fillId="3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58" fillId="3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58" fillId="36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58" fillId="38" borderId="0" applyNumberFormat="0" applyBorder="0" applyAlignment="0" applyProtection="0">
      <alignment vertical="center"/>
    </xf>
    <xf numFmtId="0" fontId="59" fillId="0" borderId="0"/>
    <xf numFmtId="41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76" fontId="59" fillId="0" borderId="0" applyFont="0" applyFill="0" applyBorder="0" applyAlignment="0" applyProtection="0"/>
    <xf numFmtId="177" fontId="59" fillId="0" borderId="0" applyFont="0" applyFill="0" applyBorder="0" applyAlignment="0" applyProtection="0"/>
    <xf numFmtId="0" fontId="60" fillId="0" borderId="22" applyNumberFormat="0" applyAlignment="0" applyProtection="0">
      <alignment horizontal="left" vertical="center"/>
    </xf>
    <xf numFmtId="0" fontId="60" fillId="0" borderId="23">
      <alignment horizontal="left" vertical="center"/>
    </xf>
    <xf numFmtId="37" fontId="61" fillId="0" borderId="0"/>
    <xf numFmtId="0" fontId="62" fillId="0" borderId="0"/>
    <xf numFmtId="0" fontId="6" fillId="0" borderId="0"/>
    <xf numFmtId="0" fontId="63" fillId="0" borderId="0">
      <alignment vertical="center"/>
    </xf>
    <xf numFmtId="0" fontId="20" fillId="0" borderId="0">
      <alignment vertical="center"/>
    </xf>
    <xf numFmtId="0" fontId="64" fillId="0" borderId="0" applyNumberFormat="0" applyFill="0" applyBorder="0" applyAlignment="0" applyProtection="0">
      <alignment vertical="top"/>
      <protection locked="0"/>
    </xf>
    <xf numFmtId="178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80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0" fontId="65" fillId="0" borderId="0"/>
    <xf numFmtId="41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41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67" fillId="0" borderId="0"/>
    <xf numFmtId="38" fontId="68" fillId="0" borderId="0" applyFont="0" applyFill="0" applyBorder="0" applyAlignment="0" applyProtection="0"/>
    <xf numFmtId="40" fontId="6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9" fillId="0" borderId="0"/>
  </cellStyleXfs>
  <cellXfs count="1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1" fillId="0" borderId="0" xfId="0" applyNumberFormat="1" applyFont="1" applyProtection="1">
      <alignment vertical="center"/>
      <protection hidden="1"/>
    </xf>
    <xf numFmtId="49" fontId="2" fillId="0" borderId="0" xfId="0" applyNumberFormat="1" applyFont="1" applyProtection="1">
      <alignment vertical="center"/>
      <protection hidden="1"/>
    </xf>
    <xf numFmtId="0" fontId="2" fillId="0" borderId="0" xfId="0" applyFont="1" applyProtection="1">
      <alignment vertical="center"/>
      <protection hidden="1"/>
    </xf>
    <xf numFmtId="49" fontId="1" fillId="0" borderId="1" xfId="0" applyNumberFormat="1" applyFont="1" applyBorder="1" applyAlignment="1" applyProtection="1">
      <alignment vertical="center" wrapText="1"/>
      <protection hidden="1"/>
    </xf>
    <xf numFmtId="49" fontId="1" fillId="0" borderId="1" xfId="0" applyNumberFormat="1" applyFont="1" applyFill="1" applyBorder="1" applyProtection="1">
      <alignment vertical="center"/>
      <protection hidden="1"/>
    </xf>
    <xf numFmtId="49" fontId="1" fillId="0" borderId="1" xfId="0" applyNumberFormat="1" applyFont="1" applyBorder="1" applyProtection="1">
      <alignment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3" fillId="0" borderId="0" xfId="0" applyFont="1" applyBorder="1">
      <alignment vertical="center"/>
    </xf>
    <xf numFmtId="0" fontId="3" fillId="0" borderId="0" xfId="0" applyFont="1" applyBorder="1" applyProtection="1">
      <alignment vertical="center"/>
      <protection hidden="1"/>
    </xf>
    <xf numFmtId="0" fontId="4" fillId="0" borderId="0" xfId="0" applyFont="1" applyBorder="1" applyProtection="1">
      <alignment vertical="center"/>
      <protection hidden="1"/>
    </xf>
    <xf numFmtId="0" fontId="2" fillId="0" borderId="0" xfId="0" applyFont="1" applyBorder="1" applyAlignment="1" applyProtection="1">
      <alignment horizontal="left" vertical="center"/>
      <protection hidden="1"/>
    </xf>
    <xf numFmtId="0" fontId="5" fillId="0" borderId="0" xfId="0" applyFont="1" applyProtection="1">
      <alignment vertical="center"/>
      <protection hidden="1"/>
    </xf>
    <xf numFmtId="0" fontId="6" fillId="0" borderId="0" xfId="58"/>
    <xf numFmtId="0" fontId="7" fillId="0" borderId="0" xfId="0" applyFont="1" applyProtection="1">
      <alignment vertical="center"/>
      <protection hidden="1"/>
    </xf>
    <xf numFmtId="0" fontId="6" fillId="0" borderId="0" xfId="58" applyFont="1"/>
    <xf numFmtId="0" fontId="8" fillId="0" borderId="0" xfId="0" applyFont="1" applyProtection="1">
      <alignment vertical="center"/>
      <protection hidden="1"/>
    </xf>
    <xf numFmtId="0" fontId="9" fillId="0" borderId="0" xfId="0" applyFont="1" applyProtection="1">
      <alignment vertical="center"/>
      <protection hidden="1"/>
    </xf>
    <xf numFmtId="0" fontId="10" fillId="0" borderId="0" xfId="0" applyFont="1" applyAlignment="1" applyProtection="1">
      <alignment horizontal="left" vertical="center"/>
      <protection hidden="1"/>
    </xf>
    <xf numFmtId="182" fontId="9" fillId="0" borderId="0" xfId="0" applyNumberFormat="1" applyFont="1" applyBorder="1" applyProtection="1">
      <alignment vertical="center"/>
      <protection hidden="1"/>
    </xf>
    <xf numFmtId="0" fontId="9" fillId="0" borderId="0" xfId="0" applyFont="1" applyBorder="1" applyProtection="1">
      <alignment vertical="center"/>
      <protection hidden="1"/>
    </xf>
    <xf numFmtId="183" fontId="9" fillId="0" borderId="0" xfId="0" applyNumberFormat="1" applyFont="1" applyBorder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0" fontId="11" fillId="0" borderId="0" xfId="0" applyFont="1" applyProtection="1">
      <alignment vertical="center"/>
      <protection hidden="1"/>
    </xf>
    <xf numFmtId="0" fontId="10" fillId="0" borderId="0" xfId="0" applyFont="1" applyProtection="1">
      <alignment vertical="center"/>
      <protection hidden="1"/>
    </xf>
    <xf numFmtId="0" fontId="12" fillId="0" borderId="0" xfId="0" applyFont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13" fillId="0" borderId="0" xfId="0" applyFont="1" applyProtection="1">
      <alignment vertical="center"/>
      <protection hidden="1"/>
    </xf>
    <xf numFmtId="0" fontId="14" fillId="0" borderId="0" xfId="0" applyFont="1" applyProtection="1">
      <alignment vertical="center"/>
      <protection hidden="1"/>
    </xf>
    <xf numFmtId="0" fontId="10" fillId="0" borderId="0" xfId="0" applyFont="1" applyAlignment="1" applyProtection="1">
      <alignment vertical="top"/>
      <protection hidden="1"/>
    </xf>
    <xf numFmtId="0" fontId="12" fillId="0" borderId="0" xfId="0" applyFont="1">
      <alignment vertical="center"/>
    </xf>
    <xf numFmtId="0" fontId="9" fillId="0" borderId="0" xfId="58" applyFont="1"/>
    <xf numFmtId="0" fontId="15" fillId="0" borderId="0" xfId="0" applyFont="1" applyProtection="1">
      <alignment vertical="center"/>
      <protection hidden="1"/>
    </xf>
    <xf numFmtId="0" fontId="15" fillId="0" borderId="0" xfId="0" applyFont="1">
      <alignment vertical="center"/>
    </xf>
    <xf numFmtId="182" fontId="9" fillId="0" borderId="0" xfId="0" applyNumberFormat="1" applyFont="1" applyBorder="1" applyAlignment="1" applyProtection="1">
      <alignment horizontal="left" vertical="center"/>
      <protection hidden="1"/>
    </xf>
    <xf numFmtId="184" fontId="9" fillId="0" borderId="0" xfId="0" applyNumberFormat="1" applyFont="1" applyBorder="1" applyProtection="1">
      <alignment vertical="center"/>
      <protection hidden="1"/>
    </xf>
    <xf numFmtId="1" fontId="9" fillId="0" borderId="0" xfId="0" applyNumberFormat="1" applyFont="1" applyBorder="1" applyProtection="1">
      <alignment vertical="center"/>
      <protection hidden="1"/>
    </xf>
    <xf numFmtId="0" fontId="16" fillId="0" borderId="0" xfId="58" applyFont="1" applyAlignment="1">
      <alignment horizontal="center"/>
    </xf>
    <xf numFmtId="0" fontId="17" fillId="0" borderId="0" xfId="0" applyFont="1" applyProtection="1">
      <alignment vertical="center"/>
      <protection hidden="1"/>
    </xf>
    <xf numFmtId="184" fontId="10" fillId="0" borderId="0" xfId="0" applyNumberFormat="1" applyFont="1" applyBorder="1" applyProtection="1">
      <alignment vertical="center"/>
      <protection hidden="1"/>
    </xf>
    <xf numFmtId="0" fontId="10" fillId="0" borderId="0" xfId="0" applyFont="1" applyBorder="1" applyProtection="1">
      <alignment vertical="center"/>
      <protection hidden="1"/>
    </xf>
    <xf numFmtId="0" fontId="6" fillId="0" borderId="0" xfId="58" applyAlignment="1">
      <alignment wrapText="1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horizontal="left" vertical="center" wrapText="1"/>
      <protection hidden="1"/>
    </xf>
    <xf numFmtId="183" fontId="10" fillId="0" borderId="0" xfId="0" applyNumberFormat="1" applyFont="1" applyBorder="1" applyProtection="1">
      <alignment vertical="center"/>
      <protection hidden="1"/>
    </xf>
    <xf numFmtId="0" fontId="10" fillId="0" borderId="0" xfId="0" applyFont="1" applyAlignment="1" applyProtection="1">
      <alignment vertical="center" wrapText="1"/>
      <protection hidden="1"/>
    </xf>
    <xf numFmtId="0" fontId="18" fillId="0" borderId="0" xfId="0" applyFont="1" applyAlignment="1" applyProtection="1">
      <alignment horizontal="left" vertical="center"/>
      <protection hidden="1"/>
    </xf>
    <xf numFmtId="183" fontId="15" fillId="0" borderId="0" xfId="0" applyNumberFormat="1" applyFont="1" applyProtection="1">
      <alignment vertical="center"/>
      <protection hidden="1"/>
    </xf>
    <xf numFmtId="0" fontId="15" fillId="0" borderId="0" xfId="0" applyFont="1" applyAlignment="1">
      <alignment vertical="center" wrapText="1"/>
    </xf>
    <xf numFmtId="0" fontId="9" fillId="0" borderId="0" xfId="58" applyFont="1" applyAlignment="1">
      <alignment wrapText="1"/>
    </xf>
    <xf numFmtId="0" fontId="10" fillId="0" borderId="0" xfId="0" applyFont="1" applyAlignment="1" applyProtection="1">
      <alignment vertical="center"/>
      <protection hidden="1"/>
    </xf>
    <xf numFmtId="0" fontId="10" fillId="0" borderId="0" xfId="58" applyFont="1" applyAlignment="1">
      <alignment horizontal="left"/>
    </xf>
    <xf numFmtId="0" fontId="6" fillId="0" borderId="0" xfId="58" applyBorder="1"/>
    <xf numFmtId="185" fontId="6" fillId="0" borderId="0" xfId="58" applyNumberFormat="1"/>
    <xf numFmtId="0" fontId="19" fillId="0" borderId="0" xfId="58" applyFont="1" applyAlignment="1">
      <alignment horizontal="center" vertical="center"/>
    </xf>
    <xf numFmtId="0" fontId="6" fillId="0" borderId="0" xfId="58" applyAlignment="1">
      <alignment vertical="center"/>
    </xf>
    <xf numFmtId="0" fontId="20" fillId="0" borderId="0" xfId="58" applyFont="1" applyAlignment="1">
      <alignment horizontal="center" vertical="center"/>
    </xf>
    <xf numFmtId="0" fontId="21" fillId="0" borderId="0" xfId="58" applyFont="1" applyAlignment="1" applyProtection="1">
      <alignment horizontal="center" vertical="center"/>
      <protection locked="0"/>
    </xf>
    <xf numFmtId="57" fontId="22" fillId="0" borderId="0" xfId="0" applyNumberFormat="1" applyFont="1" applyAlignment="1" applyProtection="1">
      <alignment horizontal="left" vertical="center"/>
    </xf>
    <xf numFmtId="57" fontId="23" fillId="0" borderId="0" xfId="0" applyNumberFormat="1" applyFont="1" applyAlignment="1" applyProtection="1">
      <alignment horizontal="left" vertical="center"/>
    </xf>
    <xf numFmtId="57" fontId="24" fillId="0" borderId="0" xfId="0" applyNumberFormat="1" applyFont="1" applyAlignment="1" applyProtection="1">
      <alignment horizontal="left" vertical="center"/>
    </xf>
    <xf numFmtId="0" fontId="6" fillId="0" borderId="0" xfId="0" applyFont="1" applyAlignment="1">
      <alignment vertical="center"/>
    </xf>
    <xf numFmtId="185" fontId="25" fillId="0" borderId="0" xfId="0" applyNumberFormat="1" applyFont="1" applyFill="1" applyBorder="1" applyAlignment="1" applyProtection="1">
      <alignment horizontal="left" vertical="center" wrapText="1"/>
      <protection hidden="1"/>
    </xf>
    <xf numFmtId="0" fontId="26" fillId="2" borderId="0" xfId="0" applyFont="1" applyFill="1" applyAlignment="1">
      <alignment vertical="center" wrapText="1"/>
    </xf>
    <xf numFmtId="0" fontId="26" fillId="3" borderId="0" xfId="0" applyFont="1" applyFill="1" applyAlignment="1">
      <alignment vertical="center" wrapText="1"/>
    </xf>
    <xf numFmtId="0" fontId="27" fillId="0" borderId="2" xfId="58" applyFont="1" applyBorder="1" applyAlignment="1">
      <alignment horizontal="center" vertical="center" wrapText="1"/>
    </xf>
    <xf numFmtId="0" fontId="27" fillId="0" borderId="3" xfId="58" applyFont="1" applyBorder="1" applyAlignment="1">
      <alignment horizontal="center" vertical="center" wrapText="1"/>
    </xf>
    <xf numFmtId="0" fontId="28" fillId="0" borderId="4" xfId="59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185" fontId="29" fillId="0" borderId="3" xfId="0" applyNumberFormat="1" applyFont="1" applyFill="1" applyBorder="1" applyAlignment="1">
      <alignment horizontal="center" vertical="center" wrapText="1"/>
    </xf>
    <xf numFmtId="185" fontId="29" fillId="0" borderId="5" xfId="0" applyNumberFormat="1" applyFont="1" applyFill="1" applyBorder="1" applyAlignment="1">
      <alignment horizontal="center" vertical="center" wrapText="1"/>
    </xf>
    <xf numFmtId="0" fontId="27" fillId="0" borderId="6" xfId="58" applyFont="1" applyBorder="1" applyAlignment="1">
      <alignment horizontal="justify" vertical="center" wrapText="1"/>
    </xf>
    <xf numFmtId="0" fontId="27" fillId="0" borderId="6" xfId="58" applyFont="1" applyBorder="1" applyAlignment="1">
      <alignment horizontal="center" vertical="center" wrapText="1"/>
    </xf>
    <xf numFmtId="0" fontId="27" fillId="0" borderId="7" xfId="58" applyFont="1" applyBorder="1" applyAlignment="1">
      <alignment horizontal="center" vertical="center" wrapText="1"/>
    </xf>
    <xf numFmtId="183" fontId="30" fillId="4" borderId="8" xfId="59" applyNumberFormat="1" applyFont="1" applyFill="1" applyBorder="1" applyAlignment="1" applyProtection="1">
      <alignment horizontal="center" vertical="center" wrapText="1"/>
      <protection hidden="1"/>
    </xf>
    <xf numFmtId="184" fontId="31" fillId="5" borderId="7" xfId="58" applyNumberFormat="1" applyFont="1" applyFill="1" applyBorder="1" applyAlignment="1">
      <alignment horizontal="center" vertical="center" wrapText="1"/>
    </xf>
    <xf numFmtId="0" fontId="25" fillId="6" borderId="7" xfId="58" applyFont="1" applyFill="1" applyBorder="1" applyAlignment="1" applyProtection="1">
      <alignment horizontal="center" vertical="center"/>
      <protection hidden="1"/>
    </xf>
    <xf numFmtId="185" fontId="25" fillId="7" borderId="7" xfId="58" applyNumberFormat="1" applyFont="1" applyFill="1" applyBorder="1" applyAlignment="1">
      <alignment horizontal="center" vertical="center"/>
    </xf>
    <xf numFmtId="185" fontId="25" fillId="7" borderId="9" xfId="58" applyNumberFormat="1" applyFont="1" applyFill="1" applyBorder="1" applyAlignment="1">
      <alignment horizontal="center" vertical="center"/>
    </xf>
    <xf numFmtId="183" fontId="25" fillId="6" borderId="7" xfId="58" applyNumberFormat="1" applyFont="1" applyFill="1" applyBorder="1" applyAlignment="1" applyProtection="1">
      <alignment horizontal="center" vertical="center"/>
      <protection hidden="1"/>
    </xf>
    <xf numFmtId="184" fontId="32" fillId="5" borderId="10" xfId="59" applyNumberFormat="1" applyFont="1" applyFill="1" applyBorder="1" applyAlignment="1" applyProtection="1">
      <alignment horizontal="center" vertical="center"/>
    </xf>
    <xf numFmtId="0" fontId="33" fillId="0" borderId="6" xfId="58" applyFont="1" applyBorder="1" applyAlignment="1">
      <alignment horizontal="center" vertical="center" wrapText="1"/>
    </xf>
    <xf numFmtId="0" fontId="27" fillId="0" borderId="6" xfId="58" applyFont="1" applyBorder="1" applyAlignment="1">
      <alignment horizontal="left" vertical="center" wrapText="1"/>
    </xf>
    <xf numFmtId="0" fontId="27" fillId="0" borderId="6" xfId="58" applyFont="1" applyBorder="1" applyAlignment="1">
      <alignment vertical="center" wrapText="1"/>
    </xf>
    <xf numFmtId="0" fontId="27" fillId="8" borderId="6" xfId="58" applyFont="1" applyFill="1" applyBorder="1" applyAlignment="1">
      <alignment horizontal="left" vertical="center" wrapText="1"/>
    </xf>
    <xf numFmtId="0" fontId="27" fillId="8" borderId="6" xfId="58" applyFont="1" applyFill="1" applyBorder="1" applyAlignment="1">
      <alignment horizontal="center" vertical="center" wrapText="1"/>
    </xf>
    <xf numFmtId="0" fontId="27" fillId="8" borderId="6" xfId="58" applyFont="1" applyFill="1" applyBorder="1" applyAlignment="1">
      <alignment vertical="center" wrapText="1"/>
    </xf>
    <xf numFmtId="0" fontId="33" fillId="8" borderId="6" xfId="58" applyFont="1" applyFill="1" applyBorder="1" applyAlignment="1">
      <alignment horizontal="center" vertical="center" wrapText="1"/>
    </xf>
    <xf numFmtId="0" fontId="30" fillId="4" borderId="8" xfId="59" applyFont="1" applyFill="1" applyBorder="1" applyAlignment="1" applyProtection="1">
      <alignment horizontal="center" vertical="center" wrapText="1"/>
      <protection hidden="1"/>
    </xf>
    <xf numFmtId="0" fontId="34" fillId="0" borderId="0" xfId="59" applyFont="1" applyAlignment="1" applyProtection="1">
      <alignment horizontal="left" vertical="center"/>
      <protection locked="0"/>
    </xf>
    <xf numFmtId="0" fontId="34" fillId="0" borderId="0" xfId="59" applyFont="1" applyAlignment="1" applyProtection="1">
      <alignment horizontal="center" vertical="center"/>
      <protection locked="0"/>
    </xf>
    <xf numFmtId="0" fontId="35" fillId="0" borderId="11" xfId="58" applyFont="1" applyBorder="1" applyAlignment="1" applyProtection="1">
      <alignment horizontal="center"/>
      <protection locked="0"/>
    </xf>
    <xf numFmtId="185" fontId="35" fillId="0" borderId="0" xfId="58" applyNumberFormat="1" applyFont="1" applyAlignment="1">
      <alignment horizontal="center"/>
    </xf>
    <xf numFmtId="0" fontId="36" fillId="0" borderId="0" xfId="58" applyFont="1" applyAlignment="1">
      <alignment horizontal="left" vertical="center" wrapText="1"/>
    </xf>
    <xf numFmtId="0" fontId="37" fillId="9" borderId="0" xfId="58" applyFont="1" applyFill="1" applyAlignment="1">
      <alignment horizontal="left" vertical="center" wrapText="1"/>
    </xf>
    <xf numFmtId="0" fontId="6" fillId="0" borderId="7" xfId="58" applyBorder="1"/>
    <xf numFmtId="185" fontId="6" fillId="0" borderId="7" xfId="58" applyNumberFormat="1" applyBorder="1"/>
    <xf numFmtId="0" fontId="4" fillId="0" borderId="0" xfId="58" applyFont="1"/>
    <xf numFmtId="0" fontId="38" fillId="0" borderId="0" xfId="0" applyFont="1" applyAlignment="1" applyProtection="1">
      <alignment horizontal="left" vertical="center" wrapText="1"/>
    </xf>
    <xf numFmtId="0" fontId="0" fillId="0" borderId="0" xfId="0" applyProtection="1">
      <alignment vertical="center"/>
    </xf>
    <xf numFmtId="0" fontId="39" fillId="0" borderId="0" xfId="0" applyFont="1" applyAlignment="1" applyProtection="1">
      <alignment horizontal="center" vertical="center" wrapText="1"/>
      <protection hidden="1"/>
    </xf>
    <xf numFmtId="0" fontId="40" fillId="0" borderId="0" xfId="0" applyFont="1" applyAlignment="1" applyProtection="1">
      <alignment horizontal="center" vertical="center" wrapText="1"/>
      <protection hidden="1"/>
    </xf>
    <xf numFmtId="0" fontId="29" fillId="3" borderId="12" xfId="0" applyFont="1" applyFill="1" applyBorder="1" applyAlignment="1" applyProtection="1">
      <alignment horizontal="center" vertical="center"/>
      <protection hidden="1"/>
    </xf>
    <xf numFmtId="0" fontId="25" fillId="10" borderId="12" xfId="58" applyFont="1" applyFill="1" applyBorder="1" applyAlignment="1">
      <alignment horizontal="center" vertical="center"/>
    </xf>
    <xf numFmtId="0" fontId="25" fillId="11" borderId="12" xfId="58" applyFont="1" applyFill="1" applyBorder="1" applyAlignment="1" applyProtection="1">
      <alignment horizontal="center" vertical="center"/>
    </xf>
    <xf numFmtId="0" fontId="25" fillId="12" borderId="12" xfId="58" applyFont="1" applyFill="1" applyBorder="1" applyAlignment="1" applyProtection="1">
      <alignment horizontal="center" vertical="center"/>
    </xf>
    <xf numFmtId="0" fontId="25" fillId="0" borderId="12" xfId="58" applyFont="1" applyBorder="1" applyAlignment="1" applyProtection="1">
      <alignment horizontal="center" vertical="center"/>
      <protection locked="0"/>
    </xf>
    <xf numFmtId="0" fontId="25" fillId="2" borderId="12" xfId="58" applyFont="1" applyFill="1" applyBorder="1" applyAlignment="1" applyProtection="1">
      <alignment horizontal="center" vertical="center"/>
    </xf>
    <xf numFmtId="0" fontId="35" fillId="0" borderId="0" xfId="58" applyFont="1" applyAlignment="1" applyProtection="1">
      <alignment horizontal="center"/>
      <protection locked="0"/>
    </xf>
    <xf numFmtId="0" fontId="6" fillId="0" borderId="0" xfId="58" applyProtection="1">
      <protection locked="0"/>
    </xf>
    <xf numFmtId="0" fontId="6" fillId="0" borderId="0" xfId="58" applyBorder="1" applyProtection="1">
      <protection locked="0"/>
    </xf>
    <xf numFmtId="1" fontId="10" fillId="0" borderId="0" xfId="0" applyNumberFormat="1" applyFont="1" applyBorder="1" applyProtection="1">
      <alignment vertical="center"/>
      <protection hidden="1"/>
    </xf>
    <xf numFmtId="0" fontId="13" fillId="0" borderId="0" xfId="0" applyFont="1">
      <alignment vertical="center"/>
    </xf>
  </cellXfs>
  <cellStyles count="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Comma [0]_1995" xfId="50"/>
    <cellStyle name="Comma_1995" xfId="51"/>
    <cellStyle name="Currency [0]_1995" xfId="52"/>
    <cellStyle name="Currency_1995" xfId="53"/>
    <cellStyle name="Header1" xfId="54"/>
    <cellStyle name="Header2" xfId="55"/>
    <cellStyle name="no dec" xfId="56"/>
    <cellStyle name="Normal_APR" xfId="57"/>
    <cellStyle name="常规 2" xfId="58"/>
    <cellStyle name="常规 3" xfId="59"/>
    <cellStyle name="常规 4" xfId="60"/>
    <cellStyle name="超链接 2" xfId="61"/>
    <cellStyle name="霓付 [0]_97MBO" xfId="62"/>
    <cellStyle name="霓付_97MBO" xfId="63"/>
    <cellStyle name="烹拳 [0]_97MBO" xfId="64"/>
    <cellStyle name="烹拳_97MBO" xfId="65"/>
    <cellStyle name="普通_ 白土" xfId="66"/>
    <cellStyle name="千分位[0]_ 白土" xfId="67"/>
    <cellStyle name="千分位_ 白土" xfId="68"/>
    <cellStyle name="千位[0]_GetDateDialog" xfId="69"/>
    <cellStyle name="千位_GetDateDialog" xfId="70"/>
    <cellStyle name="钎霖_laroux" xfId="71"/>
    <cellStyle name="콤마 [0]_BOILER-CO1" xfId="72"/>
    <cellStyle name="콤마_BOILER-CO1" xfId="73"/>
    <cellStyle name="통화 [0]_BOILER-CO1" xfId="74"/>
    <cellStyle name="통화_BOILER-CO1" xfId="75"/>
    <cellStyle name="표준_0N-HANDLING " xfId="76"/>
  </cellStyles>
  <dxfs count="4">
    <dxf>
      <fill>
        <patternFill patternType="solid">
          <bgColor indexed="13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00"/>
        </patternFill>
      </fill>
    </dxf>
    <dxf>
      <font>
        <color rgb="FFFF0000"/>
      </font>
      <fill>
        <patternFill patternType="solid">
          <bgColor rgb="FFFFFF00"/>
        </patternFill>
      </fill>
    </dxf>
  </dxfs>
  <tableStyles count="0" defaultTableStyle="TableStyleMedium2" defaultPivotStyle="PivotStyleLight16"/>
  <colors>
    <mruColors>
      <color rgb="00FF0000"/>
      <color rgb="00C6E0B4"/>
      <color rgb="00969696"/>
      <color rgb="00E7E6E6"/>
      <color rgb="00BFBFBF"/>
      <color rgb="00D9E1F2"/>
      <color rgb="00305496"/>
      <color rgb="000066CC"/>
      <color rgb="00000000"/>
      <color rgb="0080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externalLink" Target="externalLinks/externalLink4.xml"/><Relationship Id="rId7" Type="http://schemas.openxmlformats.org/officeDocument/2006/relationships/externalLink" Target="externalLinks/externalLink3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20\&#20892;&#19994;\2019&#24191;&#27700;&#24066;&#20892;&#19994;&#24180;&#25253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ublic\f\&#20892;&#19994;\2014&#31179;&#25910;&#31918;&#39135;&#20316;&#29289;&#20135;&#37327;&#39044;&#35745;&#26680;&#23454;\2014&#65336;&#65336;&#31179;&#25910;&#31918;&#39135;&#20316;&#29289;&#20135;&#37327;&#39044;&#35745;&#26680;&#2345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\&#20892;&#19994;\2014&#20840;&#24180;&#20027;&#35201;&#20892;&#26519;&#29287;&#28180;&#19994;&#20135;&#21697;&#20135;&#37327;&#20135;&#20540;&#39044;&#35745;\2014&#24191;&#27700;&#24066;&#20840;&#24180;&#20027;&#35201;&#20892;&#26519;&#29287;&#28180;&#20135;&#21697;&#20135;&#37327;&#21450;&#20135;&#20540;&#39044;&#35745;&#27719;&#2463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ublic\f\&#20892;&#19994;\2014&#31179;&#25910;&#31918;&#39135;&#20316;&#29289;&#20135;&#37327;&#39044;&#35745;&#26680;&#23454;\&#24191;&#27700;&#24066;&#26449;&#32423;&#30005;&#23376;&#21488;&#24080;&#31995;&#32479;\201X&#24180;&#24212;&#23665;&#21150;&#20107;&#22788;XX&#26449;&#30005;&#23376;&#21488;&#24080;&#31995;&#32479;\&#24212;&#21150;&#20998;&#26449;&#25968;&#25454;&#26356;&#26032;&#25991;&#2672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农业生产条件１"/>
      <sheetName val="农业生产条件２"/>
      <sheetName val="农村劳动力转移情况"/>
      <sheetName val="粮食作物生产情况"/>
      <sheetName val="经济作物生产情况"/>
      <sheetName val="设施农业生产情况"/>
      <sheetName val="茶叶水果食用坚果生产"/>
      <sheetName val="林业生产情况"/>
      <sheetName val="主要畜禽生产情况"/>
      <sheetName val="非主要畜牧业生产情况"/>
      <sheetName val="畜禽规模养殖情况"/>
      <sheetName val="渔业生产情况"/>
      <sheetName val="产值计算表"/>
      <sheetName val="产值补充计算表"/>
      <sheetName val="主要指标比较表"/>
      <sheetName val="增加值计算表"/>
      <sheetName val="分摊比例"/>
      <sheetName val="手工录入部分"/>
      <sheetName val="产值计算表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使用说明"/>
      <sheetName val="秋收作物产量"/>
      <sheetName val="年报主要指标更新"/>
      <sheetName val="定季报作物指标更新"/>
      <sheetName val="Sheet1"/>
      <sheetName val="Sheet"/>
    </sheetNames>
    <sheetDataSet>
      <sheetData sheetId="0"/>
      <sheetData sheetId="1">
        <row r="45">
          <cell r="AZ45" t="str">
            <v>填报单位:</v>
          </cell>
        </row>
        <row r="46">
          <cell r="AZ46" t="str">
            <v>填报单位:广水市统计局</v>
          </cell>
          <cell r="BA46" t="str">
            <v>应山办事处</v>
          </cell>
          <cell r="BB46" t="str">
            <v>十里办事处</v>
          </cell>
          <cell r="BC46" t="str">
            <v>广水办事处</v>
          </cell>
          <cell r="BD46" t="str">
            <v>武胜关镇</v>
          </cell>
          <cell r="BE46" t="str">
            <v>杨寨镇</v>
          </cell>
          <cell r="BF46" t="str">
            <v>陈巷镇</v>
          </cell>
          <cell r="BG46" t="str">
            <v>长岭镇</v>
          </cell>
          <cell r="BH46" t="str">
            <v>马坪镇</v>
          </cell>
          <cell r="BI46" t="str">
            <v>关庙镇</v>
          </cell>
          <cell r="BJ46" t="str">
            <v>余店镇</v>
          </cell>
          <cell r="BK46" t="str">
            <v>吴店镇</v>
          </cell>
          <cell r="BL46" t="str">
            <v>郝店镇</v>
          </cell>
          <cell r="BM46" t="str">
            <v>蔡河镇</v>
          </cell>
          <cell r="BN46" t="str">
            <v>城郊乡</v>
          </cell>
          <cell r="BO46" t="str">
            <v>李店乡</v>
          </cell>
          <cell r="BP46" t="str">
            <v>太平乡</v>
          </cell>
          <cell r="BQ46" t="str">
            <v>骆店乡</v>
          </cell>
          <cell r="BR46" t="str">
            <v>国营场</v>
          </cell>
        </row>
        <row r="47">
          <cell r="AZ47" t="str">
            <v>填报单位:应山办事处</v>
          </cell>
          <cell r="BA47" t="str">
            <v>许家井</v>
          </cell>
          <cell r="BB47" t="str">
            <v>双桥</v>
          </cell>
          <cell r="BC47" t="str">
            <v>南关</v>
          </cell>
          <cell r="BD47" t="str">
            <v>北关</v>
          </cell>
          <cell r="BE47" t="str">
            <v>三里河</v>
          </cell>
          <cell r="BF47" t="str">
            <v>前河</v>
          </cell>
          <cell r="BG47" t="str">
            <v>红石坡</v>
          </cell>
          <cell r="BH47" t="str">
            <v>三里塘</v>
          </cell>
          <cell r="BI47" t="str">
            <v>八一村</v>
          </cell>
          <cell r="BJ47" t="str">
            <v>九龙河</v>
          </cell>
          <cell r="BK47" t="str">
            <v>黑虎冲</v>
          </cell>
        </row>
        <row r="48">
          <cell r="AZ48" t="str">
            <v>填报单位:十里办事处</v>
          </cell>
          <cell r="BA48" t="str">
            <v>十里</v>
          </cell>
          <cell r="BB48" t="str">
            <v>清水桥</v>
          </cell>
          <cell r="BC48" t="str">
            <v>马都司</v>
          </cell>
          <cell r="BD48" t="str">
            <v>马寨</v>
          </cell>
          <cell r="BE48" t="str">
            <v>三合</v>
          </cell>
          <cell r="BF48" t="str">
            <v>双塘</v>
          </cell>
          <cell r="BG48" t="str">
            <v>望夫楼</v>
          </cell>
          <cell r="BH48" t="str">
            <v>灵台山</v>
          </cell>
          <cell r="BI48" t="str">
            <v>墩塘</v>
          </cell>
          <cell r="BJ48" t="str">
            <v>林坡</v>
          </cell>
          <cell r="BK48" t="str">
            <v>盘龙岗</v>
          </cell>
          <cell r="BL48" t="str">
            <v>朝阳</v>
          </cell>
          <cell r="BM48" t="str">
            <v>朱店</v>
          </cell>
          <cell r="BN48" t="str">
            <v>红石塘</v>
          </cell>
          <cell r="BO48" t="str">
            <v>双畈</v>
          </cell>
          <cell r="BP48" t="str">
            <v>千户冲</v>
          </cell>
          <cell r="BQ48" t="str">
            <v>殷家新屋</v>
          </cell>
          <cell r="BR48" t="str">
            <v>仙人洞</v>
          </cell>
          <cell r="BS48" t="str">
            <v>同心店</v>
          </cell>
          <cell r="BT48" t="str">
            <v>王家棚</v>
          </cell>
          <cell r="BU48" t="str">
            <v>天竹河</v>
          </cell>
          <cell r="BV48" t="str">
            <v>杨家岗</v>
          </cell>
          <cell r="BW48" t="str">
            <v>谭家河</v>
          </cell>
          <cell r="BX48" t="str">
            <v>七里</v>
          </cell>
          <cell r="BY48" t="str">
            <v>虎山</v>
          </cell>
          <cell r="BZ48" t="str">
            <v>向荣</v>
          </cell>
          <cell r="CA48" t="str">
            <v>观音</v>
          </cell>
          <cell r="CB48" t="str">
            <v>新华</v>
          </cell>
          <cell r="CC48" t="str">
            <v>宝林寺</v>
          </cell>
          <cell r="CD48" t="str">
            <v>九联</v>
          </cell>
          <cell r="CE48" t="str">
            <v>快活岭</v>
          </cell>
        </row>
        <row r="49">
          <cell r="AZ49" t="str">
            <v>填报单位:广水办事处</v>
          </cell>
          <cell r="BA49" t="str">
            <v>土门</v>
          </cell>
          <cell r="BB49" t="str">
            <v>流沙冲</v>
          </cell>
          <cell r="BC49" t="str">
            <v>铁板桥</v>
          </cell>
          <cell r="BD49" t="str">
            <v>南站</v>
          </cell>
          <cell r="BE49" t="str">
            <v>南山</v>
          </cell>
          <cell r="BF49" t="str">
            <v>驼子</v>
          </cell>
          <cell r="BG49" t="str">
            <v>陡坡</v>
          </cell>
          <cell r="BH49" t="str">
            <v>竹林</v>
          </cell>
          <cell r="BI49" t="str">
            <v>松林</v>
          </cell>
          <cell r="BJ49" t="str">
            <v>双岗</v>
          </cell>
          <cell r="BK49" t="str">
            <v>芦兴</v>
          </cell>
          <cell r="BL49" t="str">
            <v>马鞍</v>
          </cell>
          <cell r="BM49" t="str">
            <v>西河</v>
          </cell>
        </row>
        <row r="50">
          <cell r="AZ50" t="str">
            <v>填报单位:武胜关镇</v>
          </cell>
          <cell r="BA50" t="str">
            <v>武阳</v>
          </cell>
          <cell r="BB50" t="str">
            <v>杨家河</v>
          </cell>
          <cell r="BC50" t="str">
            <v>孝子店</v>
          </cell>
          <cell r="BD50" t="str">
            <v>金鸡河</v>
          </cell>
          <cell r="BE50" t="str">
            <v>青山</v>
          </cell>
          <cell r="BF50" t="str">
            <v>芦花湾</v>
          </cell>
          <cell r="BG50" t="str">
            <v>碾子湾</v>
          </cell>
          <cell r="BH50" t="str">
            <v>水果庙</v>
          </cell>
          <cell r="BI50" t="str">
            <v>南新</v>
          </cell>
          <cell r="BJ50" t="str">
            <v>梅家湾</v>
          </cell>
          <cell r="BK50" t="str">
            <v>铺冲</v>
          </cell>
          <cell r="BL50" t="str">
            <v>陈家湾</v>
          </cell>
          <cell r="BM50" t="str">
            <v>杨林沟</v>
          </cell>
          <cell r="BN50" t="str">
            <v>易柳</v>
          </cell>
          <cell r="BO50" t="str">
            <v>桃园</v>
          </cell>
          <cell r="BP50" t="str">
            <v>腊水河</v>
          </cell>
          <cell r="BQ50" t="str">
            <v>楼子冲</v>
          </cell>
          <cell r="BR50" t="str">
            <v>培龙</v>
          </cell>
          <cell r="BS50" t="str">
            <v>姚庙</v>
          </cell>
          <cell r="BT50" t="str">
            <v>官屋湾</v>
          </cell>
          <cell r="BU50" t="str">
            <v>新岗</v>
          </cell>
          <cell r="BV50" t="str">
            <v>乐山</v>
          </cell>
          <cell r="BW50" t="str">
            <v>泉水</v>
          </cell>
          <cell r="BX50" t="str">
            <v>冷棚</v>
          </cell>
          <cell r="BY50" t="str">
            <v>新屋</v>
          </cell>
          <cell r="BZ50" t="str">
            <v>黄岗</v>
          </cell>
          <cell r="CA50" t="str">
            <v>胡家湾</v>
          </cell>
        </row>
        <row r="51">
          <cell r="AZ51" t="str">
            <v>填报单位:杨寨镇</v>
          </cell>
          <cell r="BA51" t="str">
            <v>金鼎社区</v>
          </cell>
          <cell r="BB51" t="str">
            <v>方店村</v>
          </cell>
          <cell r="BC51" t="str">
            <v>杨榨村</v>
          </cell>
          <cell r="BD51" t="str">
            <v>刘畈村</v>
          </cell>
          <cell r="BE51" t="str">
            <v>杨田村</v>
          </cell>
          <cell r="BF51" t="str">
            <v>杨寨村</v>
          </cell>
          <cell r="BG51" t="str">
            <v>余店村</v>
          </cell>
          <cell r="BH51" t="str">
            <v>高山村</v>
          </cell>
          <cell r="BI51" t="str">
            <v>陈家河村</v>
          </cell>
          <cell r="BJ51" t="str">
            <v>代畈村</v>
          </cell>
          <cell r="BK51" t="str">
            <v>朱新街</v>
          </cell>
          <cell r="BL51" t="str">
            <v>同新村</v>
          </cell>
          <cell r="BM51" t="str">
            <v>郭店村</v>
          </cell>
          <cell r="BN51" t="str">
            <v>左榨村</v>
          </cell>
          <cell r="BO51" t="str">
            <v>西湾村</v>
          </cell>
          <cell r="BP51" t="str">
            <v>东红村</v>
          </cell>
          <cell r="BQ51" t="str">
            <v>东周村</v>
          </cell>
          <cell r="BR51" t="str">
            <v>邓店村</v>
          </cell>
          <cell r="BS51" t="str">
            <v>京桥村</v>
          </cell>
          <cell r="BT51" t="str">
            <v>丁湾村</v>
          </cell>
          <cell r="BU51" t="str">
            <v>仁寨村</v>
          </cell>
          <cell r="BV51" t="str">
            <v>茶林村</v>
          </cell>
          <cell r="BW51" t="str">
            <v>大步村</v>
          </cell>
          <cell r="BX51" t="str">
            <v>猫山村</v>
          </cell>
        </row>
        <row r="52">
          <cell r="AZ52" t="str">
            <v>填报单位:陈巷镇</v>
          </cell>
          <cell r="BA52" t="str">
            <v>陈巷居委会</v>
          </cell>
          <cell r="BB52" t="str">
            <v>棚兴</v>
          </cell>
          <cell r="BC52" t="str">
            <v>兴河</v>
          </cell>
          <cell r="BD52" t="str">
            <v>方略</v>
          </cell>
          <cell r="BE52" t="str">
            <v>友谊</v>
          </cell>
          <cell r="BF52" t="str">
            <v>团兴</v>
          </cell>
          <cell r="BG52" t="str">
            <v>东风</v>
          </cell>
          <cell r="BH52" t="str">
            <v>高坡</v>
          </cell>
          <cell r="BI52" t="str">
            <v>旭升</v>
          </cell>
          <cell r="BJ52" t="str">
            <v>胡庙</v>
          </cell>
          <cell r="BK52" t="str">
            <v>黄岗</v>
          </cell>
          <cell r="BL52" t="str">
            <v>唐氏祠</v>
          </cell>
          <cell r="BM52" t="str">
            <v>梧桐</v>
          </cell>
          <cell r="BN52" t="str">
            <v>高庙</v>
          </cell>
          <cell r="BO52" t="str">
            <v>吴氏祠</v>
          </cell>
          <cell r="BP52" t="str">
            <v>刘岗</v>
          </cell>
          <cell r="BQ52" t="str">
            <v>李岗</v>
          </cell>
          <cell r="BR52" t="str">
            <v>轭头</v>
          </cell>
          <cell r="BS52" t="str">
            <v>虎弼冲</v>
          </cell>
          <cell r="BT52" t="str">
            <v>水寨</v>
          </cell>
          <cell r="BU52" t="str">
            <v>金山</v>
          </cell>
          <cell r="BV52" t="str">
            <v>经强</v>
          </cell>
          <cell r="BW52" t="str">
            <v>吉阳</v>
          </cell>
          <cell r="BX52" t="str">
            <v>高峰</v>
          </cell>
          <cell r="BY52" t="str">
            <v>仓屋咀</v>
          </cell>
          <cell r="BZ52" t="str">
            <v>观音</v>
          </cell>
        </row>
        <row r="53">
          <cell r="AZ53" t="str">
            <v>填报单位:长岭镇</v>
          </cell>
          <cell r="BA53" t="str">
            <v>梧桐寺</v>
          </cell>
          <cell r="BB53" t="str">
            <v>鼓寨</v>
          </cell>
          <cell r="BC53" t="str">
            <v>同心</v>
          </cell>
          <cell r="BD53" t="str">
            <v>月仙坳</v>
          </cell>
          <cell r="BE53" t="str">
            <v>建设</v>
          </cell>
          <cell r="BF53" t="str">
            <v>新庵</v>
          </cell>
          <cell r="BG53" t="str">
            <v>日光</v>
          </cell>
          <cell r="BH53" t="str">
            <v>永阳</v>
          </cell>
          <cell r="BI53" t="str">
            <v>五一</v>
          </cell>
          <cell r="BJ53" t="str">
            <v>长岭街</v>
          </cell>
          <cell r="BK53" t="str">
            <v>柳堤街</v>
          </cell>
          <cell r="BL53" t="str">
            <v>白果</v>
          </cell>
          <cell r="BM53" t="str">
            <v>黑虎</v>
          </cell>
          <cell r="BN53" t="str">
            <v>吕冲</v>
          </cell>
          <cell r="BO53" t="str">
            <v>云台街</v>
          </cell>
          <cell r="BP53" t="str">
            <v>栗坡</v>
          </cell>
          <cell r="BQ53" t="str">
            <v>泉水</v>
          </cell>
          <cell r="BR53" t="str">
            <v>联民</v>
          </cell>
          <cell r="BS53" t="str">
            <v>联合</v>
          </cell>
          <cell r="BT53" t="str">
            <v>合心</v>
          </cell>
          <cell r="BU53" t="str">
            <v>风凰</v>
          </cell>
          <cell r="BV53" t="str">
            <v>狮坡</v>
          </cell>
          <cell r="BW53" t="str">
            <v>骑龙</v>
          </cell>
          <cell r="BX53" t="str">
            <v>金银岗</v>
          </cell>
          <cell r="BY53" t="str">
            <v>平江</v>
          </cell>
          <cell r="BZ53" t="str">
            <v>白鹤</v>
          </cell>
          <cell r="CA53" t="str">
            <v>农场</v>
          </cell>
          <cell r="CB53" t="str">
            <v>平林市</v>
          </cell>
          <cell r="CC53" t="str">
            <v>龙泉寺</v>
          </cell>
          <cell r="CD53" t="str">
            <v>狮子山</v>
          </cell>
          <cell r="CE53" t="str">
            <v>万安</v>
          </cell>
          <cell r="CF53" t="str">
            <v>红寨</v>
          </cell>
          <cell r="CG53" t="str">
            <v>锣鼓田</v>
          </cell>
          <cell r="CH53" t="str">
            <v>徐寨</v>
          </cell>
          <cell r="CI53" t="str">
            <v>肖桥</v>
          </cell>
          <cell r="CJ53" t="str">
            <v>罗家凼</v>
          </cell>
          <cell r="CK53" t="str">
            <v>菜畈</v>
          </cell>
          <cell r="CL53" t="str">
            <v>土滩埔</v>
          </cell>
          <cell r="CM53" t="str">
            <v>横山坡</v>
          </cell>
        </row>
        <row r="54">
          <cell r="AZ54" t="str">
            <v>填报单位:马坪镇</v>
          </cell>
          <cell r="BA54" t="str">
            <v>随应桥</v>
          </cell>
          <cell r="BB54" t="str">
            <v>三里岗</v>
          </cell>
          <cell r="BC54" t="str">
            <v>车站</v>
          </cell>
          <cell r="BD54" t="str">
            <v>严舒畈</v>
          </cell>
          <cell r="BE54" t="str">
            <v>黄金畈</v>
          </cell>
          <cell r="BF54" t="str">
            <v>胡家岩</v>
          </cell>
          <cell r="BG54" t="str">
            <v>新河</v>
          </cell>
          <cell r="BH54" t="str">
            <v>棚子岗</v>
          </cell>
          <cell r="BI54" t="str">
            <v>东青</v>
          </cell>
          <cell r="BJ54" t="str">
            <v>峰山</v>
          </cell>
          <cell r="BK54" t="str">
            <v>龟山</v>
          </cell>
          <cell r="BL54" t="str">
            <v>洪桥</v>
          </cell>
          <cell r="BM54" t="str">
            <v>柏林</v>
          </cell>
          <cell r="BN54" t="str">
            <v>狮子岗</v>
          </cell>
          <cell r="BO54" t="str">
            <v>军山</v>
          </cell>
          <cell r="BP54" t="str">
            <v>柳林</v>
          </cell>
        </row>
        <row r="55">
          <cell r="AZ55" t="str">
            <v>填报单位:关庙镇</v>
          </cell>
          <cell r="BA55" t="str">
            <v>金星</v>
          </cell>
          <cell r="BB55" t="str">
            <v>永兴</v>
          </cell>
          <cell r="BC55" t="str">
            <v>同心</v>
          </cell>
          <cell r="BD55" t="str">
            <v>先锋</v>
          </cell>
          <cell r="BE55" t="str">
            <v>中心</v>
          </cell>
          <cell r="BF55" t="str">
            <v>梅庙</v>
          </cell>
          <cell r="BG55" t="str">
            <v>合作</v>
          </cell>
          <cell r="BH55" t="str">
            <v>光明</v>
          </cell>
          <cell r="BI55" t="str">
            <v>龙泉</v>
          </cell>
          <cell r="BJ55" t="str">
            <v>长城</v>
          </cell>
          <cell r="BK55" t="str">
            <v>毕山</v>
          </cell>
          <cell r="BL55" t="str">
            <v>太山</v>
          </cell>
          <cell r="BM55" t="str">
            <v>张湾</v>
          </cell>
          <cell r="BN55" t="str">
            <v>关南</v>
          </cell>
          <cell r="BO55" t="str">
            <v>老沟</v>
          </cell>
          <cell r="BP55" t="str">
            <v>四畈</v>
          </cell>
          <cell r="BQ55" t="str">
            <v>关庙</v>
          </cell>
          <cell r="BR55" t="str">
            <v>天子</v>
          </cell>
          <cell r="BS55" t="str">
            <v>尖山</v>
          </cell>
          <cell r="BT55" t="str">
            <v>铁城</v>
          </cell>
          <cell r="BU55" t="str">
            <v>三合</v>
          </cell>
          <cell r="BV55" t="str">
            <v>双峰</v>
          </cell>
          <cell r="BW55" t="str">
            <v>聂店</v>
          </cell>
          <cell r="BX55" t="str">
            <v>大寨</v>
          </cell>
          <cell r="BY55" t="str">
            <v>大山</v>
          </cell>
          <cell r="BZ55" t="str">
            <v>肖店</v>
          </cell>
          <cell r="CA55" t="str">
            <v>方略</v>
          </cell>
        </row>
        <row r="56">
          <cell r="AZ56" t="str">
            <v>填报单位:余店镇</v>
          </cell>
          <cell r="BA56" t="str">
            <v>余店</v>
          </cell>
          <cell r="BB56" t="str">
            <v>唐寨</v>
          </cell>
          <cell r="BC56" t="str">
            <v>白雀</v>
          </cell>
          <cell r="BD56" t="str">
            <v>金盘</v>
          </cell>
          <cell r="BE56" t="str">
            <v>卢畈</v>
          </cell>
          <cell r="BF56" t="str">
            <v>王家冲</v>
          </cell>
          <cell r="BG56" t="str">
            <v>银珠</v>
          </cell>
          <cell r="BH56" t="str">
            <v>横山</v>
          </cell>
          <cell r="BI56" t="str">
            <v>墩子</v>
          </cell>
          <cell r="BJ56" t="str">
            <v>古城</v>
          </cell>
          <cell r="BK56" t="str">
            <v>双楼</v>
          </cell>
          <cell r="BL56" t="str">
            <v>英姿寨</v>
          </cell>
          <cell r="BM56" t="str">
            <v>双河</v>
          </cell>
          <cell r="BN56" t="str">
            <v>小山坳</v>
          </cell>
          <cell r="BO56" t="str">
            <v>青龙</v>
          </cell>
          <cell r="BP56" t="str">
            <v>马安</v>
          </cell>
          <cell r="BQ56" t="str">
            <v>九岭山</v>
          </cell>
          <cell r="BR56" t="str">
            <v>宋家岭</v>
          </cell>
          <cell r="BS56" t="str">
            <v>张氏祠</v>
          </cell>
          <cell r="BT56" t="str">
            <v>五一</v>
          </cell>
          <cell r="BU56" t="str">
            <v>界河</v>
          </cell>
          <cell r="BV56" t="str">
            <v>丰林</v>
          </cell>
          <cell r="BW56" t="str">
            <v>徐店</v>
          </cell>
          <cell r="BX56" t="str">
            <v>新湾</v>
          </cell>
          <cell r="BY56" t="str">
            <v>芦河</v>
          </cell>
          <cell r="BZ56" t="str">
            <v>杨岭</v>
          </cell>
          <cell r="CA56" t="str">
            <v>段河</v>
          </cell>
          <cell r="CB56" t="str">
            <v>关寨</v>
          </cell>
          <cell r="CC56" t="str">
            <v>东方</v>
          </cell>
          <cell r="CD56" t="str">
            <v>先觉庙</v>
          </cell>
          <cell r="CE56" t="str">
            <v>分水</v>
          </cell>
          <cell r="CF56" t="str">
            <v>李元</v>
          </cell>
          <cell r="CG56" t="str">
            <v>兴隆</v>
          </cell>
          <cell r="CH56" t="str">
            <v>兴隆街</v>
          </cell>
          <cell r="CI56" t="str">
            <v>豹子岭</v>
          </cell>
          <cell r="CJ56" t="str">
            <v>枣林</v>
          </cell>
          <cell r="CK56" t="str">
            <v>芦庙</v>
          </cell>
          <cell r="CL56" t="str">
            <v>九里</v>
          </cell>
          <cell r="CM56" t="str">
            <v>林寨</v>
          </cell>
        </row>
        <row r="57">
          <cell r="AZ57" t="str">
            <v>填报单位:吴店镇</v>
          </cell>
          <cell r="BA57" t="str">
            <v>双乡村</v>
          </cell>
          <cell r="BB57" t="str">
            <v>泉口村</v>
          </cell>
          <cell r="BC57" t="str">
            <v>楼子湾</v>
          </cell>
          <cell r="BD57" t="str">
            <v>双岗村</v>
          </cell>
          <cell r="BE57" t="str">
            <v>东河村</v>
          </cell>
          <cell r="BF57" t="str">
            <v>王子店</v>
          </cell>
          <cell r="BG57" t="str">
            <v>中心村</v>
          </cell>
          <cell r="BH57" t="str">
            <v>东门楼</v>
          </cell>
          <cell r="BI57" t="str">
            <v>东湾村</v>
          </cell>
          <cell r="BJ57" t="str">
            <v>杨家坳</v>
          </cell>
          <cell r="BK57" t="str">
            <v>芝麻湾</v>
          </cell>
          <cell r="BL57" t="str">
            <v>浆溪店</v>
          </cell>
          <cell r="BM57" t="str">
            <v>三土门</v>
          </cell>
          <cell r="BN57" t="str">
            <v>唐畈村</v>
          </cell>
          <cell r="BO57" t="str">
            <v>徐家山</v>
          </cell>
        </row>
        <row r="58">
          <cell r="AZ58" t="str">
            <v>填报单位:郝店镇</v>
          </cell>
          <cell r="BA58" t="str">
            <v>街道社区</v>
          </cell>
          <cell r="BB58" t="str">
            <v>郝店</v>
          </cell>
          <cell r="BC58" t="str">
            <v>红花山</v>
          </cell>
          <cell r="BD58" t="str">
            <v>白龙</v>
          </cell>
          <cell r="BE58" t="str">
            <v>梦畈</v>
          </cell>
          <cell r="BF58" t="str">
            <v>铁城</v>
          </cell>
          <cell r="BG58" t="str">
            <v>高楼</v>
          </cell>
          <cell r="BH58" t="str">
            <v>严家湾</v>
          </cell>
          <cell r="BI58" t="str">
            <v>双河</v>
          </cell>
          <cell r="BJ58" t="str">
            <v>响塘</v>
          </cell>
          <cell r="BK58" t="str">
            <v>中峰寺</v>
          </cell>
          <cell r="BL58" t="str">
            <v>黑河</v>
          </cell>
          <cell r="BM58" t="str">
            <v>关店</v>
          </cell>
          <cell r="BN58" t="str">
            <v>凤凰</v>
          </cell>
          <cell r="BO58" t="str">
            <v>花山</v>
          </cell>
          <cell r="BP58" t="str">
            <v>西冲</v>
          </cell>
          <cell r="BQ58" t="str">
            <v>张岗</v>
          </cell>
          <cell r="BR58" t="str">
            <v>天生</v>
          </cell>
        </row>
        <row r="59">
          <cell r="AZ59" t="str">
            <v>填报单位:蔡河镇</v>
          </cell>
          <cell r="BA59" t="str">
            <v>老虎岗</v>
          </cell>
          <cell r="BB59" t="str">
            <v>牛车湾</v>
          </cell>
          <cell r="BC59" t="str">
            <v>甸子山社区</v>
          </cell>
          <cell r="BD59" t="str">
            <v>南界</v>
          </cell>
          <cell r="BE59" t="str">
            <v>小河</v>
          </cell>
          <cell r="BF59" t="str">
            <v>徐店</v>
          </cell>
          <cell r="BG59" t="str">
            <v>麻粮市</v>
          </cell>
          <cell r="BH59" t="str">
            <v>观音堂</v>
          </cell>
          <cell r="BI59" t="str">
            <v>杏仁山</v>
          </cell>
          <cell r="BJ59" t="str">
            <v>杨家坡</v>
          </cell>
          <cell r="BK59" t="str">
            <v>柏树巷</v>
          </cell>
          <cell r="BL59" t="str">
            <v>大庙</v>
          </cell>
          <cell r="BM59" t="str">
            <v>木搭桥</v>
          </cell>
          <cell r="BN59" t="str">
            <v>白果</v>
          </cell>
          <cell r="BO59" t="str">
            <v>楼坊</v>
          </cell>
          <cell r="BP59" t="str">
            <v>兴安</v>
          </cell>
          <cell r="BQ59" t="str">
            <v>六合</v>
          </cell>
          <cell r="BR59" t="str">
            <v>黄土关</v>
          </cell>
          <cell r="BS59" t="str">
            <v>灯岗</v>
          </cell>
          <cell r="BT59" t="str">
            <v>石堰塘</v>
          </cell>
          <cell r="BU59" t="str">
            <v>机场</v>
          </cell>
          <cell r="BV59" t="str">
            <v>三山</v>
          </cell>
          <cell r="BW59" t="str">
            <v>白水河</v>
          </cell>
          <cell r="BX59" t="str">
            <v>院子湾</v>
          </cell>
        </row>
        <row r="60">
          <cell r="AZ60" t="str">
            <v>填报单位:城郊乡</v>
          </cell>
          <cell r="BA60" t="str">
            <v>富康</v>
          </cell>
          <cell r="BB60" t="str">
            <v>城南</v>
          </cell>
          <cell r="BC60" t="str">
            <v>双岗</v>
          </cell>
          <cell r="BD60" t="str">
            <v>吴家榨</v>
          </cell>
          <cell r="BE60" t="str">
            <v>水寨</v>
          </cell>
          <cell r="BF60" t="str">
            <v>胡家桥        </v>
          </cell>
          <cell r="BG60" t="str">
            <v>三星</v>
          </cell>
          <cell r="BH60" t="str">
            <v>城西</v>
          </cell>
          <cell r="BI60" t="str">
            <v>跑马场</v>
          </cell>
          <cell r="BJ60" t="str">
            <v>油炸桥</v>
          </cell>
          <cell r="BK60" t="str">
            <v>八里岔</v>
          </cell>
          <cell r="BL60" t="str">
            <v>银河</v>
          </cell>
          <cell r="BM60" t="str">
            <v>陈湖</v>
          </cell>
          <cell r="BN60" t="str">
            <v>石桥</v>
          </cell>
          <cell r="BO60" t="str">
            <v>星河</v>
          </cell>
          <cell r="BP60" t="str">
            <v>韩家堰</v>
          </cell>
          <cell r="BQ60" t="str">
            <v>长辛</v>
          </cell>
          <cell r="BR60" t="str">
            <v>杨河</v>
          </cell>
          <cell r="BS60" t="str">
            <v>马蹄桥</v>
          </cell>
          <cell r="BT60" t="str">
            <v>板子桥</v>
          </cell>
        </row>
        <row r="61">
          <cell r="AZ61" t="str">
            <v>填报单位:李店乡</v>
          </cell>
          <cell r="BA61" t="str">
            <v>河西</v>
          </cell>
          <cell r="BB61" t="str">
            <v>红卫</v>
          </cell>
          <cell r="BC61" t="str">
            <v>姚店</v>
          </cell>
          <cell r="BD61" t="str">
            <v>友谊</v>
          </cell>
          <cell r="BE61" t="str">
            <v>熊冲</v>
          </cell>
          <cell r="BF61" t="str">
            <v>草店</v>
          </cell>
          <cell r="BG61" t="str">
            <v>新峰</v>
          </cell>
          <cell r="BH61" t="str">
            <v>飞跃</v>
          </cell>
          <cell r="BI61" t="str">
            <v>天子山</v>
          </cell>
          <cell r="BJ61" t="str">
            <v>万新</v>
          </cell>
          <cell r="BK61" t="str">
            <v>迎春</v>
          </cell>
          <cell r="BL61" t="str">
            <v>李店</v>
          </cell>
          <cell r="BM61" t="str">
            <v>黄金</v>
          </cell>
          <cell r="BN61" t="str">
            <v>张杨</v>
          </cell>
          <cell r="BO61" t="str">
            <v>雷楼</v>
          </cell>
          <cell r="BP61" t="str">
            <v>雷庙</v>
          </cell>
          <cell r="BQ61" t="str">
            <v>麻城</v>
          </cell>
          <cell r="BR61" t="str">
            <v>应店</v>
          </cell>
          <cell r="BS61" t="str">
            <v>中心</v>
          </cell>
          <cell r="BT61" t="str">
            <v>双河</v>
          </cell>
        </row>
        <row r="62">
          <cell r="AZ62" t="str">
            <v>填报单位:太平乡</v>
          </cell>
          <cell r="BA62" t="str">
            <v>太平</v>
          </cell>
          <cell r="BB62" t="str">
            <v>西河</v>
          </cell>
          <cell r="BC62" t="str">
            <v>朝阳</v>
          </cell>
          <cell r="BD62" t="str">
            <v>猫子湖</v>
          </cell>
          <cell r="BE62" t="str">
            <v>群联</v>
          </cell>
          <cell r="BF62" t="str">
            <v>左家河</v>
          </cell>
          <cell r="BG62" t="str">
            <v>红日</v>
          </cell>
          <cell r="BH62" t="str">
            <v>七里冲</v>
          </cell>
          <cell r="BI62" t="str">
            <v>红旗</v>
          </cell>
          <cell r="BJ62" t="str">
            <v>东河</v>
          </cell>
          <cell r="BK62" t="str">
            <v>檀树</v>
          </cell>
          <cell r="BL62" t="str">
            <v>群益</v>
          </cell>
          <cell r="BM62" t="str">
            <v>明寨</v>
          </cell>
          <cell r="BN62" t="str">
            <v>高店</v>
          </cell>
          <cell r="BO62" t="str">
            <v>朱庙</v>
          </cell>
          <cell r="BP62" t="str">
            <v>响水潭</v>
          </cell>
        </row>
        <row r="63">
          <cell r="AZ63" t="str">
            <v>填报单位:骆店乡</v>
          </cell>
          <cell r="BA63" t="str">
            <v>骆店</v>
          </cell>
          <cell r="BB63" t="str">
            <v>鲁班</v>
          </cell>
          <cell r="BC63" t="str">
            <v>团结</v>
          </cell>
          <cell r="BD63" t="str">
            <v>远景</v>
          </cell>
          <cell r="BE63" t="str">
            <v>石堰</v>
          </cell>
          <cell r="BF63" t="str">
            <v>红桥</v>
          </cell>
          <cell r="BG63" t="str">
            <v>三桥</v>
          </cell>
          <cell r="BH63" t="str">
            <v>陡坡</v>
          </cell>
          <cell r="BI63" t="str">
            <v>双塘</v>
          </cell>
          <cell r="BJ63" t="str">
            <v>塔塘</v>
          </cell>
          <cell r="BK63" t="str">
            <v>草店</v>
          </cell>
          <cell r="BL63" t="str">
            <v>灵山</v>
          </cell>
          <cell r="BM63" t="str">
            <v>石何</v>
          </cell>
          <cell r="BN63" t="str">
            <v>青堆</v>
          </cell>
          <cell r="BO63" t="str">
            <v>东方</v>
          </cell>
          <cell r="BP63" t="str">
            <v>联兴</v>
          </cell>
          <cell r="BQ63" t="str">
            <v>天堡</v>
          </cell>
          <cell r="BR63" t="str">
            <v>桥头</v>
          </cell>
          <cell r="BS63" t="str">
            <v>联合</v>
          </cell>
          <cell r="BT63" t="str">
            <v>社山</v>
          </cell>
          <cell r="BU63" t="str">
            <v>杨楼</v>
          </cell>
        </row>
        <row r="64">
          <cell r="AZ64" t="str">
            <v>填报单位:国营场</v>
          </cell>
        </row>
      </sheetData>
      <sheetData sheetId="2"/>
      <sheetData sheetId="3"/>
      <sheetData sheetId="4"/>
      <sheetData sheetId="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使用说明"/>
      <sheetName val="全年农林牧渔产品产量产值"/>
      <sheetName val="统一格式"/>
      <sheetName val="年报主要指标更新"/>
      <sheetName val="定季报作物指标更新"/>
      <sheetName val="秋收作物产量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名称应用"/>
      <sheetName val="主页目录"/>
      <sheetName val="年报主要指标更新"/>
      <sheetName val="定季报作物指标更新"/>
      <sheetName val="抽样户情况表"/>
      <sheetName val="全年农林牧渔产品产量产值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F192"/>
  <sheetViews>
    <sheetView showZeros="0" tabSelected="1" zoomScaleSheetLayoutView="60" workbookViewId="0">
      <pane xSplit="5" ySplit="5" topLeftCell="AE49" activePane="bottomRight" state="frozen"/>
      <selection/>
      <selection pane="topRight"/>
      <selection pane="bottomLeft"/>
      <selection pane="bottomRight" activeCell="A1" sqref="A1:AV77"/>
    </sheetView>
  </sheetViews>
  <sheetFormatPr defaultColWidth="9" defaultRowHeight="11.25"/>
  <cols>
    <col min="1" max="1" width="22.5583333333333" style="14" customWidth="1"/>
    <col min="2" max="2" width="7.775" style="14" customWidth="1"/>
    <col min="3" max="3" width="4" style="14" customWidth="1"/>
    <col min="4" max="4" width="9.10833333333333" style="14" customWidth="1"/>
    <col min="5" max="5" width="10.775" style="14" customWidth="1"/>
    <col min="6" max="6" width="9" style="54" customWidth="1"/>
    <col min="7" max="7" width="13" style="55" customWidth="1"/>
    <col min="8" max="8" width="8.21666666666667" style="55" customWidth="1"/>
    <col min="9" max="9" width="10.8833333333333" style="14" customWidth="1"/>
    <col min="10" max="17" width="9" style="14" customWidth="1"/>
    <col min="18" max="50" width="9" style="14"/>
    <col min="51" max="51" width="17.4416666666667" style="14" customWidth="1"/>
    <col min="52" max="52" width="23.8833333333333" style="14" customWidth="1"/>
    <col min="53" max="53" width="9" style="14" customWidth="1"/>
    <col min="54" max="54" width="11.8833333333333" style="14" customWidth="1"/>
    <col min="55" max="55" width="9.775" style="14" customWidth="1"/>
    <col min="56" max="86" width="9" style="14" customWidth="1"/>
    <col min="87" max="87" width="30.3333333333333" style="14" customWidth="1"/>
    <col min="88" max="122" width="9" style="14" customWidth="1"/>
    <col min="123" max="16384" width="9" style="14"/>
  </cols>
  <sheetData>
    <row r="1" ht="29.35" customHeight="1" spans="1:9">
      <c r="A1" s="56" t="s">
        <v>0</v>
      </c>
      <c r="B1" s="56"/>
      <c r="C1" s="56"/>
      <c r="D1" s="56"/>
      <c r="E1" s="56"/>
      <c r="F1" s="56"/>
      <c r="G1" s="56"/>
      <c r="H1" s="56"/>
      <c r="I1" s="100" t="s">
        <v>1</v>
      </c>
    </row>
    <row r="2" ht="18" customHeight="1" spans="1:5">
      <c r="A2" s="57"/>
      <c r="B2" s="58"/>
      <c r="C2" s="59" t="s">
        <v>2</v>
      </c>
      <c r="D2" s="59"/>
      <c r="E2" s="59"/>
    </row>
    <row r="3" ht="18" customHeight="1" spans="1:47">
      <c r="A3" s="5" t="s">
        <v>3</v>
      </c>
      <c r="B3" s="60" t="s">
        <v>4</v>
      </c>
      <c r="C3" s="61" t="s">
        <v>5</v>
      </c>
      <c r="D3" s="62"/>
      <c r="E3" s="63"/>
      <c r="F3" s="63"/>
      <c r="I3" s="101" t="s">
        <v>6</v>
      </c>
      <c r="J3" s="101"/>
      <c r="K3" s="101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</row>
    <row r="4" ht="27.7" customHeight="1" spans="1:47">
      <c r="A4" s="64" t="str">
        <f>VLOOKUP(A3,Sheet!$AX$70:$AY$92,2,0)</f>
        <v>填报单位:关庙镇</v>
      </c>
      <c r="B4"/>
      <c r="C4"/>
      <c r="D4" s="65" t="s">
        <v>7</v>
      </c>
      <c r="E4" s="66" t="s">
        <v>8</v>
      </c>
      <c r="F4"/>
      <c r="I4" s="103">
        <f>VLOOKUP($A$4,csxh,2,0)</f>
        <v>1</v>
      </c>
      <c r="J4" s="103">
        <f>VLOOKUP($A$4,csxh,3,0)</f>
        <v>2</v>
      </c>
      <c r="K4" s="103">
        <f>VLOOKUP($A$4,csxh,4,0)</f>
        <v>3</v>
      </c>
      <c r="L4" s="103">
        <f>VLOOKUP($A$4,csxh,5,0)</f>
        <v>4</v>
      </c>
      <c r="M4" s="104">
        <f>VLOOKUP($A$4,csxh,6,0)</f>
        <v>5</v>
      </c>
      <c r="N4" s="103">
        <f>VLOOKUP($A$4,csxh,7,0)</f>
        <v>6</v>
      </c>
      <c r="O4" s="103">
        <f>VLOOKUP($A$4,csxh,8,0)</f>
        <v>7</v>
      </c>
      <c r="P4" s="103">
        <f>VLOOKUP($A$4,csxh,9,0)</f>
        <v>8</v>
      </c>
      <c r="Q4" s="103">
        <f>VLOOKUP($A$4,csxh,10,0)</f>
        <v>9</v>
      </c>
      <c r="R4" s="104">
        <f>VLOOKUP($A$4,csxh,11,0)</f>
        <v>10</v>
      </c>
      <c r="S4" s="103">
        <f>VLOOKUP($A$4,csxh,12,0)</f>
        <v>11</v>
      </c>
      <c r="T4" s="103">
        <f>VLOOKUP($A$4,csxh,13,0)</f>
        <v>12</v>
      </c>
      <c r="U4" s="103">
        <f>VLOOKUP($A$4,csxh,14,0)</f>
        <v>13</v>
      </c>
      <c r="V4" s="103">
        <f>VLOOKUP($A$4,csxh,15,0)</f>
        <v>14</v>
      </c>
      <c r="W4" s="104">
        <f>VLOOKUP($A$4,csxh,16,0)</f>
        <v>15</v>
      </c>
      <c r="X4" s="103">
        <f>VLOOKUP($A$4,csxh,17,0)</f>
        <v>16</v>
      </c>
      <c r="Y4" s="103">
        <f>VLOOKUP($A$4,csxh,18,0)</f>
        <v>17</v>
      </c>
      <c r="Z4" s="103">
        <f>VLOOKUP($A$4,csxh,19,0)</f>
        <v>18</v>
      </c>
      <c r="AA4" s="103">
        <f>VLOOKUP($A$4,csxh,20,0)</f>
        <v>19</v>
      </c>
      <c r="AB4" s="104">
        <f>VLOOKUP($A$4,csxh,21,0)</f>
        <v>20</v>
      </c>
      <c r="AC4" s="103">
        <f>VLOOKUP($A$4,csxh,22,0)</f>
        <v>21</v>
      </c>
      <c r="AD4" s="103">
        <f>VLOOKUP($A$4,csxh,23,0)</f>
        <v>22</v>
      </c>
      <c r="AE4" s="103">
        <f>VLOOKUP($A$4,csxh,24,0)</f>
        <v>23</v>
      </c>
      <c r="AF4" s="103">
        <f>VLOOKUP($A$4,csxh,25,0)</f>
        <v>24</v>
      </c>
      <c r="AG4" s="104">
        <f>VLOOKUP($A$4,csxh,26,0)</f>
        <v>25</v>
      </c>
      <c r="AH4" s="103">
        <f>VLOOKUP($A$4,csxh,27,0)</f>
        <v>26</v>
      </c>
      <c r="AI4" s="103">
        <f>VLOOKUP($A$4,csxh,28,0)</f>
        <v>27</v>
      </c>
      <c r="AJ4" s="103">
        <f>VLOOKUP($A$4,csxh,29,0)</f>
        <v>0</v>
      </c>
      <c r="AK4" s="103">
        <f>VLOOKUP($A$4,csxh,30,0)</f>
        <v>0</v>
      </c>
      <c r="AL4" s="104">
        <f>VLOOKUP($A$4,csxh,31,0)</f>
        <v>0</v>
      </c>
      <c r="AM4" s="103">
        <f>VLOOKUP($A$4,csxh,32,0)</f>
        <v>0</v>
      </c>
      <c r="AN4" s="103">
        <f>VLOOKUP($A$4,csxh,33,0)</f>
        <v>0</v>
      </c>
      <c r="AO4" s="103">
        <f>VLOOKUP($A$4,csxh,34,0)</f>
        <v>0</v>
      </c>
      <c r="AP4" s="103">
        <f>VLOOKUP($A$4,csxh,35,0)</f>
        <v>0</v>
      </c>
      <c r="AQ4" s="104">
        <f>VLOOKUP($A$4,csxh,36,0)</f>
        <v>0</v>
      </c>
      <c r="AR4" s="103">
        <f>VLOOKUP($A$4,csxh,37,0)</f>
        <v>0</v>
      </c>
      <c r="AS4" s="103">
        <f>VLOOKUP($A$4,csxh,38,0)</f>
        <v>0</v>
      </c>
      <c r="AT4" s="103">
        <f>VLOOKUP($A$4,csxh,39,0)</f>
        <v>0</v>
      </c>
      <c r="AU4" s="103">
        <f>VLOOKUP($A$4,csxh,40,0)</f>
        <v>0</v>
      </c>
    </row>
    <row r="5" ht="25.5" customHeight="1" spans="1:47">
      <c r="A5" s="67" t="s">
        <v>9</v>
      </c>
      <c r="B5" s="67" t="s">
        <v>10</v>
      </c>
      <c r="C5" s="68" t="s">
        <v>11</v>
      </c>
      <c r="D5" s="69" t="s">
        <v>12</v>
      </c>
      <c r="E5" s="70" t="s">
        <v>13</v>
      </c>
      <c r="F5" s="71" t="s">
        <v>14</v>
      </c>
      <c r="G5" s="72" t="s">
        <v>15</v>
      </c>
      <c r="H5" s="73" t="s">
        <v>16</v>
      </c>
      <c r="I5" s="105" t="str">
        <f>VLOOKUP($A$4,tbtw,2,0)</f>
        <v>金星</v>
      </c>
      <c r="J5" s="105" t="str">
        <f>VLOOKUP($A$4,tbtw,3,0)</f>
        <v>永兴</v>
      </c>
      <c r="K5" s="105" t="str">
        <f>VLOOKUP($A$4,tbtw,4,0)</f>
        <v>同心</v>
      </c>
      <c r="L5" s="105" t="str">
        <f>VLOOKUP($A$4,tbtw,5,0)</f>
        <v>先锋</v>
      </c>
      <c r="M5" s="105" t="str">
        <f>VLOOKUP($A$4,tbtw,6,0)</f>
        <v>中心</v>
      </c>
      <c r="N5" s="105" t="str">
        <f>VLOOKUP($A$4,tbtw,7,0)</f>
        <v>梅庙</v>
      </c>
      <c r="O5" s="105" t="str">
        <f>VLOOKUP($A$4,tbtw,8,0)</f>
        <v>合作</v>
      </c>
      <c r="P5" s="105" t="str">
        <f>VLOOKUP($A$4,tbtw,9,0)</f>
        <v>光明</v>
      </c>
      <c r="Q5" s="105" t="str">
        <f>VLOOKUP($A$4,tbtw,10,0)</f>
        <v>龙泉</v>
      </c>
      <c r="R5" s="105" t="str">
        <f>VLOOKUP($A$4,tbtw,11,0)</f>
        <v>长城</v>
      </c>
      <c r="S5" s="105" t="str">
        <f>VLOOKUP($A$4,tbtw,12,0)</f>
        <v>毕山</v>
      </c>
      <c r="T5" s="105" t="str">
        <f>VLOOKUP($A$4,tbtw,13,0)</f>
        <v>太山</v>
      </c>
      <c r="U5" s="105" t="str">
        <f>VLOOKUP($A$4,tbtw,14,0)</f>
        <v>张湾</v>
      </c>
      <c r="V5" s="105" t="str">
        <f>VLOOKUP($A$4,tbtw,15,0)</f>
        <v>关南</v>
      </c>
      <c r="W5" s="105" t="str">
        <f>VLOOKUP($A$4,tbtw,16,0)</f>
        <v>老沟</v>
      </c>
      <c r="X5" s="105" t="str">
        <f>VLOOKUP($A$4,tbtw,17,0)</f>
        <v>四畈</v>
      </c>
      <c r="Y5" s="105" t="str">
        <f>VLOOKUP($A$4,tbtw,18,0)</f>
        <v>关庙</v>
      </c>
      <c r="Z5" s="105" t="str">
        <f>VLOOKUP($A$4,tbtw,19,0)</f>
        <v>天子</v>
      </c>
      <c r="AA5" s="105" t="str">
        <f>VLOOKUP($A$4,tbtw,20,0)</f>
        <v>尖山</v>
      </c>
      <c r="AB5" s="105" t="str">
        <f>VLOOKUP($A$4,tbtw,21,0)</f>
        <v>铁城</v>
      </c>
      <c r="AC5" s="105" t="str">
        <f>VLOOKUP($A$4,tbtw,22,0)</f>
        <v>三合</v>
      </c>
      <c r="AD5" s="105" t="str">
        <f>VLOOKUP($A$4,tbtw,23,0)</f>
        <v>双峰</v>
      </c>
      <c r="AE5" s="105" t="str">
        <f>VLOOKUP($A$4,tbtw,24,0)</f>
        <v>聂店</v>
      </c>
      <c r="AF5" s="105" t="str">
        <f>VLOOKUP($A$4,tbtw,25,0)</f>
        <v>大寨</v>
      </c>
      <c r="AG5" s="105" t="str">
        <f>VLOOKUP($A$4,tbtw,26,0)</f>
        <v>大山</v>
      </c>
      <c r="AH5" s="105" t="str">
        <f>VLOOKUP($A$4,tbtw,27,0)</f>
        <v>肖店</v>
      </c>
      <c r="AI5" s="105" t="str">
        <f>VLOOKUP($A$4,tbtw,28,0)</f>
        <v>方略</v>
      </c>
      <c r="AJ5" s="105">
        <f>VLOOKUP($A$4,tbtw,29,0)</f>
        <v>0</v>
      </c>
      <c r="AK5" s="105">
        <f>VLOOKUP($A$4,tbtw,30,0)</f>
        <v>0</v>
      </c>
      <c r="AL5" s="105">
        <f>VLOOKUP($A$4,tbtw,31,0)</f>
        <v>0</v>
      </c>
      <c r="AM5" s="105">
        <f>VLOOKUP($A$4,tbtw,32,0)</f>
        <v>0</v>
      </c>
      <c r="AN5" s="105">
        <f>VLOOKUP($A$4,tbtw,33,0)</f>
        <v>0</v>
      </c>
      <c r="AO5" s="105">
        <f>VLOOKUP($A$4,tbtw,34,0)</f>
        <v>0</v>
      </c>
      <c r="AP5" s="105">
        <f>VLOOKUP($A$4,tbtw,35,0)</f>
        <v>0</v>
      </c>
      <c r="AQ5" s="105">
        <f>VLOOKUP($A$4,tbtw,36,0)</f>
        <v>0</v>
      </c>
      <c r="AR5" s="105">
        <f>VLOOKUP($A$4,tbtw,37,0)</f>
        <v>0</v>
      </c>
      <c r="AS5" s="105">
        <f>VLOOKUP($A$4,tbtw,38,0)</f>
        <v>0</v>
      </c>
      <c r="AT5" s="105">
        <f>VLOOKUP($A$4,tbtw,39,0)</f>
        <v>0</v>
      </c>
      <c r="AU5" s="105">
        <f>VLOOKUP($A$4,tbtw,40,0)</f>
        <v>0</v>
      </c>
    </row>
    <row r="6" s="54" customFormat="1" ht="17.2" customHeight="1" spans="1:47">
      <c r="A6" s="74" t="s">
        <v>17</v>
      </c>
      <c r="B6" s="75" t="s">
        <v>18</v>
      </c>
      <c r="C6" s="76">
        <v>1</v>
      </c>
      <c r="D6" s="77">
        <f>SUMPRODUCT((Sheet!$CT$160:$CT$180=$A$4)*(Sheet!$CU$160:$CU$180=$C$2)*Sheet!CV$160:CV$180)</f>
        <v>0</v>
      </c>
      <c r="E6" s="78">
        <f>SUM(I6:AU6)</f>
        <v>58804</v>
      </c>
      <c r="F6" s="79">
        <f>SUMPRODUCT((Sheet!$AZ$118:$AZ$180=$A$4)*(Sheet!$BA$118:$BA$180=$C$2)*Sheet!$BB$118:$BB$180)</f>
        <v>61702.1</v>
      </c>
      <c r="G6" s="80">
        <f>E6-F6</f>
        <v>-2898.1</v>
      </c>
      <c r="H6" s="81">
        <f>IF(F6=0,"",G6/F6*100)</f>
        <v>-4.69692279517229</v>
      </c>
      <c r="I6" s="106">
        <f>I8+I26+I29+I32+I34+I36+I46</f>
        <v>2284</v>
      </c>
      <c r="J6" s="106">
        <f t="shared" ref="J6:AU7" si="0">J8+J26+J29+J32+J34+J36+J46</f>
        <v>2038</v>
      </c>
      <c r="K6" s="106">
        <f t="shared" si="0"/>
        <v>1916</v>
      </c>
      <c r="L6" s="106">
        <f t="shared" si="0"/>
        <v>2700</v>
      </c>
      <c r="M6" s="106">
        <f t="shared" si="0"/>
        <v>2313</v>
      </c>
      <c r="N6" s="106">
        <f t="shared" si="0"/>
        <v>1728</v>
      </c>
      <c r="O6" s="106">
        <f t="shared" si="0"/>
        <v>2780</v>
      </c>
      <c r="P6" s="106">
        <f t="shared" si="0"/>
        <v>2195</v>
      </c>
      <c r="Q6" s="106">
        <f t="shared" si="0"/>
        <v>1514</v>
      </c>
      <c r="R6" s="106">
        <f t="shared" si="0"/>
        <v>2307</v>
      </c>
      <c r="S6" s="106">
        <f t="shared" si="0"/>
        <v>1977</v>
      </c>
      <c r="T6" s="106">
        <f t="shared" si="0"/>
        <v>2006</v>
      </c>
      <c r="U6" s="106">
        <f t="shared" si="0"/>
        <v>1883.7</v>
      </c>
      <c r="V6" s="106">
        <f t="shared" si="0"/>
        <v>3407</v>
      </c>
      <c r="W6" s="106">
        <f t="shared" si="0"/>
        <v>1559</v>
      </c>
      <c r="X6" s="106">
        <f t="shared" si="0"/>
        <v>1879</v>
      </c>
      <c r="Y6" s="106">
        <f t="shared" si="0"/>
        <v>2233</v>
      </c>
      <c r="Z6" s="106">
        <f t="shared" si="0"/>
        <v>2374</v>
      </c>
      <c r="AA6" s="106">
        <f t="shared" si="0"/>
        <v>1678</v>
      </c>
      <c r="AB6" s="106">
        <f t="shared" si="0"/>
        <v>2310</v>
      </c>
      <c r="AC6" s="106">
        <f t="shared" si="0"/>
        <v>2931</v>
      </c>
      <c r="AD6" s="106">
        <f t="shared" si="0"/>
        <v>2165</v>
      </c>
      <c r="AE6" s="106">
        <f t="shared" si="0"/>
        <v>2945.3</v>
      </c>
      <c r="AF6" s="106">
        <f t="shared" si="0"/>
        <v>2144</v>
      </c>
      <c r="AG6" s="106">
        <f t="shared" si="0"/>
        <v>1520</v>
      </c>
      <c r="AH6" s="106">
        <f t="shared" si="0"/>
        <v>2074</v>
      </c>
      <c r="AI6" s="106">
        <f t="shared" si="0"/>
        <v>1943</v>
      </c>
      <c r="AJ6" s="106">
        <f t="shared" si="0"/>
        <v>0</v>
      </c>
      <c r="AK6" s="106">
        <f t="shared" si="0"/>
        <v>0</v>
      </c>
      <c r="AL6" s="106">
        <f t="shared" si="0"/>
        <v>0</v>
      </c>
      <c r="AM6" s="106">
        <f t="shared" si="0"/>
        <v>0</v>
      </c>
      <c r="AN6" s="106">
        <f t="shared" si="0"/>
        <v>0</v>
      </c>
      <c r="AO6" s="106">
        <f t="shared" si="0"/>
        <v>0</v>
      </c>
      <c r="AP6" s="106">
        <f t="shared" si="0"/>
        <v>0</v>
      </c>
      <c r="AQ6" s="106">
        <f t="shared" si="0"/>
        <v>0</v>
      </c>
      <c r="AR6" s="106">
        <f t="shared" si="0"/>
        <v>0</v>
      </c>
      <c r="AS6" s="106">
        <f t="shared" si="0"/>
        <v>0</v>
      </c>
      <c r="AT6" s="106">
        <f t="shared" si="0"/>
        <v>0</v>
      </c>
      <c r="AU6" s="106">
        <f t="shared" si="0"/>
        <v>0</v>
      </c>
    </row>
    <row r="7" s="54" customFormat="1" ht="17.2" customHeight="1" spans="1:47">
      <c r="A7" s="74" t="s">
        <v>19</v>
      </c>
      <c r="B7" s="75" t="s">
        <v>20</v>
      </c>
      <c r="C7" s="76">
        <v>2</v>
      </c>
      <c r="D7" s="77">
        <f>SUMPRODUCT((Sheet!$CT$160:$CT$180=$A$4)*(Sheet!$CU$160:$CU$180=$C$2)*Sheet!$CW$160:$CW$180)</f>
        <v>0</v>
      </c>
      <c r="E7" s="78">
        <f t="shared" ref="E7:E48" si="1">SUM(I7:AU7)</f>
        <v>72604.1</v>
      </c>
      <c r="F7" s="82">
        <f>SUMPRODUCT((Sheet!$AZ$118:$AZ$180=$A$4)*(Sheet!$BA$118:$BA$180=$C$2)*Sheet!$BC$118:$BC$180)</f>
        <v>76453.1</v>
      </c>
      <c r="G7" s="80">
        <f>E7-F7</f>
        <v>-3849.00000000001</v>
      </c>
      <c r="H7" s="81">
        <f>IF(F7=0,"",G7/F7*100)</f>
        <v>-5.03445903436226</v>
      </c>
      <c r="I7" s="106">
        <f>I9+I27+I30+I33+I35+I37+I47</f>
        <v>2541</v>
      </c>
      <c r="J7" s="106">
        <f t="shared" si="0"/>
        <v>2190</v>
      </c>
      <c r="K7" s="106">
        <f t="shared" si="0"/>
        <v>2244.5</v>
      </c>
      <c r="L7" s="106">
        <f t="shared" si="0"/>
        <v>3661</v>
      </c>
      <c r="M7" s="106">
        <f t="shared" si="0"/>
        <v>3137.9</v>
      </c>
      <c r="N7" s="106">
        <f t="shared" si="0"/>
        <v>1862.3</v>
      </c>
      <c r="O7" s="106">
        <f t="shared" si="0"/>
        <v>3612</v>
      </c>
      <c r="P7" s="106">
        <f t="shared" si="0"/>
        <v>2392.9</v>
      </c>
      <c r="Q7" s="106">
        <f t="shared" si="0"/>
        <v>1936.6</v>
      </c>
      <c r="R7" s="106">
        <f t="shared" si="0"/>
        <v>2714.8</v>
      </c>
      <c r="S7" s="106">
        <f t="shared" si="0"/>
        <v>2388</v>
      </c>
      <c r="T7" s="106">
        <f t="shared" si="0"/>
        <v>2365.8</v>
      </c>
      <c r="U7" s="106">
        <f t="shared" si="0"/>
        <v>2310</v>
      </c>
      <c r="V7" s="106">
        <f t="shared" si="0"/>
        <v>5128.7</v>
      </c>
      <c r="W7" s="106">
        <f t="shared" si="0"/>
        <v>1825.3</v>
      </c>
      <c r="X7" s="106">
        <f t="shared" si="0"/>
        <v>2302.4</v>
      </c>
      <c r="Y7" s="106">
        <f t="shared" si="0"/>
        <v>2855</v>
      </c>
      <c r="Z7" s="106">
        <f t="shared" si="0"/>
        <v>2692.1</v>
      </c>
      <c r="AA7" s="106">
        <f t="shared" si="0"/>
        <v>1800.5</v>
      </c>
      <c r="AB7" s="106">
        <f t="shared" si="0"/>
        <v>2551</v>
      </c>
      <c r="AC7" s="106">
        <f t="shared" si="0"/>
        <v>4001.7</v>
      </c>
      <c r="AD7" s="106">
        <f t="shared" si="0"/>
        <v>3214.6</v>
      </c>
      <c r="AE7" s="106">
        <f t="shared" si="0"/>
        <v>3513.8</v>
      </c>
      <c r="AF7" s="106">
        <f t="shared" si="0"/>
        <v>2239.9</v>
      </c>
      <c r="AG7" s="106">
        <f t="shared" si="0"/>
        <v>1842.8</v>
      </c>
      <c r="AH7" s="106">
        <f t="shared" si="0"/>
        <v>2803.1</v>
      </c>
      <c r="AI7" s="106">
        <f t="shared" si="0"/>
        <v>2476.4</v>
      </c>
      <c r="AJ7" s="106">
        <f t="shared" si="0"/>
        <v>0</v>
      </c>
      <c r="AK7" s="106">
        <f t="shared" si="0"/>
        <v>0</v>
      </c>
      <c r="AL7" s="106">
        <f t="shared" si="0"/>
        <v>0</v>
      </c>
      <c r="AM7" s="106">
        <f t="shared" si="0"/>
        <v>0</v>
      </c>
      <c r="AN7" s="106">
        <f t="shared" si="0"/>
        <v>0</v>
      </c>
      <c r="AO7" s="106">
        <f t="shared" si="0"/>
        <v>0</v>
      </c>
      <c r="AP7" s="106">
        <f t="shared" si="0"/>
        <v>0</v>
      </c>
      <c r="AQ7" s="106">
        <f t="shared" si="0"/>
        <v>0</v>
      </c>
      <c r="AR7" s="106">
        <f t="shared" si="0"/>
        <v>0</v>
      </c>
      <c r="AS7" s="106">
        <f t="shared" si="0"/>
        <v>0</v>
      </c>
      <c r="AT7" s="106">
        <f t="shared" si="0"/>
        <v>0</v>
      </c>
      <c r="AU7" s="106">
        <f t="shared" si="0"/>
        <v>0</v>
      </c>
    </row>
    <row r="8" s="54" customFormat="1" ht="17.2" customHeight="1" spans="1:48">
      <c r="A8" s="74" t="s">
        <v>21</v>
      </c>
      <c r="B8" s="75" t="s">
        <v>18</v>
      </c>
      <c r="C8" s="76">
        <v>3</v>
      </c>
      <c r="D8" s="77">
        <f>SUMPRODUCT((Sheet!$CT$160:$CT$180=$A$4)*(Sheet!$CU$160:$CU$180=$C$2)*Sheet!$CX$160:$CX$180)</f>
        <v>0</v>
      </c>
      <c r="E8" s="83">
        <f t="shared" si="1"/>
        <v>28121</v>
      </c>
      <c r="F8" s="82">
        <f>SUMPRODUCT((Sheet!$AZ$118:$AZ$180=$A$4)*(Sheet!$BA$118:$BA$180=$C$2)*Sheet!$BD$118:$BD$180)</f>
        <v>29858.1</v>
      </c>
      <c r="G8" s="80">
        <f>E8-F8</f>
        <v>-1737.1</v>
      </c>
      <c r="H8" s="81">
        <f>IF(F8=0,"",G8/F8*100)</f>
        <v>-5.81785177221591</v>
      </c>
      <c r="I8" s="107">
        <f>I11+I14+I17+I23+I20</f>
        <v>1062</v>
      </c>
      <c r="J8" s="107">
        <f t="shared" ref="J8:AU9" si="2">J11+J14+J17+J23+J20</f>
        <v>1118</v>
      </c>
      <c r="K8" s="107">
        <f t="shared" si="2"/>
        <v>932</v>
      </c>
      <c r="L8" s="107">
        <f t="shared" si="2"/>
        <v>1179</v>
      </c>
      <c r="M8" s="107">
        <f t="shared" si="2"/>
        <v>1016</v>
      </c>
      <c r="N8" s="107">
        <f t="shared" si="2"/>
        <v>918</v>
      </c>
      <c r="O8" s="107">
        <f t="shared" si="2"/>
        <v>1111</v>
      </c>
      <c r="P8" s="107">
        <f t="shared" si="2"/>
        <v>1175</v>
      </c>
      <c r="Q8" s="107">
        <f t="shared" si="2"/>
        <v>739</v>
      </c>
      <c r="R8" s="107">
        <f t="shared" si="2"/>
        <v>1111</v>
      </c>
      <c r="S8" s="107">
        <f t="shared" si="2"/>
        <v>930</v>
      </c>
      <c r="T8" s="107">
        <f t="shared" si="2"/>
        <v>886</v>
      </c>
      <c r="U8" s="107">
        <f t="shared" si="2"/>
        <v>845.7</v>
      </c>
      <c r="V8" s="107">
        <f t="shared" si="2"/>
        <v>1267</v>
      </c>
      <c r="W8" s="107">
        <f t="shared" si="2"/>
        <v>792</v>
      </c>
      <c r="X8" s="107">
        <f t="shared" si="2"/>
        <v>929</v>
      </c>
      <c r="Y8" s="107">
        <f t="shared" si="2"/>
        <v>1007</v>
      </c>
      <c r="Z8" s="107">
        <f t="shared" si="2"/>
        <v>1275</v>
      </c>
      <c r="AA8" s="107">
        <f t="shared" si="2"/>
        <v>908</v>
      </c>
      <c r="AB8" s="107">
        <f t="shared" si="2"/>
        <v>1194</v>
      </c>
      <c r="AC8" s="107">
        <f t="shared" si="2"/>
        <v>1261</v>
      </c>
      <c r="AD8" s="107">
        <f t="shared" si="2"/>
        <v>1117</v>
      </c>
      <c r="AE8" s="107">
        <f t="shared" si="2"/>
        <v>1483.3</v>
      </c>
      <c r="AF8" s="107">
        <f t="shared" si="2"/>
        <v>1225</v>
      </c>
      <c r="AG8" s="107">
        <f t="shared" si="2"/>
        <v>726</v>
      </c>
      <c r="AH8" s="107">
        <f t="shared" si="2"/>
        <v>955</v>
      </c>
      <c r="AI8" s="107">
        <f t="shared" si="2"/>
        <v>959</v>
      </c>
      <c r="AJ8" s="107">
        <f t="shared" si="2"/>
        <v>0</v>
      </c>
      <c r="AK8" s="107">
        <f t="shared" si="2"/>
        <v>0</v>
      </c>
      <c r="AL8" s="107">
        <f t="shared" si="2"/>
        <v>0</v>
      </c>
      <c r="AM8" s="107">
        <f t="shared" si="2"/>
        <v>0</v>
      </c>
      <c r="AN8" s="107">
        <f t="shared" si="2"/>
        <v>0</v>
      </c>
      <c r="AO8" s="107">
        <f t="shared" si="2"/>
        <v>0</v>
      </c>
      <c r="AP8" s="107">
        <f t="shared" si="2"/>
        <v>0</v>
      </c>
      <c r="AQ8" s="107">
        <f t="shared" si="2"/>
        <v>0</v>
      </c>
      <c r="AR8" s="107">
        <f t="shared" si="2"/>
        <v>0</v>
      </c>
      <c r="AS8" s="107">
        <f t="shared" si="2"/>
        <v>0</v>
      </c>
      <c r="AT8" s="107">
        <f t="shared" si="2"/>
        <v>0</v>
      </c>
      <c r="AU8" s="107">
        <f t="shared" si="2"/>
        <v>0</v>
      </c>
      <c r="AV8" s="113"/>
    </row>
    <row r="9" s="54" customFormat="1" ht="17.2" customHeight="1" spans="1:48">
      <c r="A9" s="74" t="s">
        <v>22</v>
      </c>
      <c r="B9" s="75" t="s">
        <v>20</v>
      </c>
      <c r="C9" s="76">
        <v>4</v>
      </c>
      <c r="D9" s="77">
        <f>SUMPRODUCT((Sheet!$CT$160:$CT$180=$A$4)*(Sheet!$CU$160:$CU$180=$C$2)*Sheet!$CY$160:$CY$180)</f>
        <v>0</v>
      </c>
      <c r="E9" s="83">
        <f t="shared" si="1"/>
        <v>4218.3</v>
      </c>
      <c r="F9" s="82">
        <f>SUMPRODUCT((Sheet!$AZ$118:$AZ$180=$A$4)*(Sheet!$BA$118:$BA$180=$C$2)*Sheet!$BE$118:$BE$180)</f>
        <v>4668.9</v>
      </c>
      <c r="G9" s="80">
        <f>E9-F9</f>
        <v>-450.599999999999</v>
      </c>
      <c r="H9" s="81">
        <f>IF(F9=0,"",G9/F9*100)</f>
        <v>-9.65109554713101</v>
      </c>
      <c r="I9" s="107">
        <f>I12+I15+I18+I24+I21</f>
        <v>150.2</v>
      </c>
      <c r="J9" s="107">
        <f t="shared" si="2"/>
        <v>179</v>
      </c>
      <c r="K9" s="107">
        <f t="shared" si="2"/>
        <v>138.5</v>
      </c>
      <c r="L9" s="107">
        <f t="shared" si="2"/>
        <v>172.5</v>
      </c>
      <c r="M9" s="107">
        <f t="shared" si="2"/>
        <v>126.6</v>
      </c>
      <c r="N9" s="107">
        <f t="shared" si="2"/>
        <v>141.9</v>
      </c>
      <c r="O9" s="107">
        <f t="shared" si="2"/>
        <v>198.6</v>
      </c>
      <c r="P9" s="107">
        <f t="shared" si="2"/>
        <v>180.9</v>
      </c>
      <c r="Q9" s="107">
        <f t="shared" si="2"/>
        <v>96.6</v>
      </c>
      <c r="R9" s="107">
        <f t="shared" si="2"/>
        <v>153</v>
      </c>
      <c r="S9" s="107">
        <f t="shared" si="2"/>
        <v>121.8</v>
      </c>
      <c r="T9" s="107">
        <f t="shared" si="2"/>
        <v>105.7</v>
      </c>
      <c r="U9" s="107">
        <f t="shared" si="2"/>
        <v>136.9</v>
      </c>
      <c r="V9" s="107">
        <f t="shared" si="2"/>
        <v>222.4</v>
      </c>
      <c r="W9" s="107">
        <f t="shared" si="2"/>
        <v>105.3</v>
      </c>
      <c r="X9" s="107">
        <f t="shared" si="2"/>
        <v>131.8</v>
      </c>
      <c r="Y9" s="107">
        <f t="shared" si="2"/>
        <v>132</v>
      </c>
      <c r="Z9" s="107">
        <f t="shared" si="2"/>
        <v>198.3</v>
      </c>
      <c r="AA9" s="107">
        <f t="shared" si="2"/>
        <v>158</v>
      </c>
      <c r="AB9" s="107">
        <f t="shared" si="2"/>
        <v>176.2</v>
      </c>
      <c r="AC9" s="107">
        <f t="shared" si="2"/>
        <v>178.2</v>
      </c>
      <c r="AD9" s="107">
        <f t="shared" si="2"/>
        <v>169.8</v>
      </c>
      <c r="AE9" s="107">
        <f t="shared" si="2"/>
        <v>241.2</v>
      </c>
      <c r="AF9" s="107">
        <f t="shared" si="2"/>
        <v>179.9</v>
      </c>
      <c r="AG9" s="107">
        <f t="shared" si="2"/>
        <v>109.4</v>
      </c>
      <c r="AH9" s="107">
        <f t="shared" si="2"/>
        <v>154.2</v>
      </c>
      <c r="AI9" s="107">
        <f t="shared" si="2"/>
        <v>159.4</v>
      </c>
      <c r="AJ9" s="107">
        <f t="shared" si="2"/>
        <v>0</v>
      </c>
      <c r="AK9" s="107">
        <f t="shared" si="2"/>
        <v>0</v>
      </c>
      <c r="AL9" s="107">
        <f t="shared" si="2"/>
        <v>0</v>
      </c>
      <c r="AM9" s="107">
        <f t="shared" si="2"/>
        <v>0</v>
      </c>
      <c r="AN9" s="107">
        <f t="shared" si="2"/>
        <v>0</v>
      </c>
      <c r="AO9" s="107">
        <f t="shared" si="2"/>
        <v>0</v>
      </c>
      <c r="AP9" s="107">
        <f t="shared" si="2"/>
        <v>0</v>
      </c>
      <c r="AQ9" s="107">
        <f t="shared" si="2"/>
        <v>0</v>
      </c>
      <c r="AR9" s="107">
        <f t="shared" si="2"/>
        <v>0</v>
      </c>
      <c r="AS9" s="107">
        <f t="shared" si="2"/>
        <v>0</v>
      </c>
      <c r="AT9" s="107">
        <f t="shared" si="2"/>
        <v>0</v>
      </c>
      <c r="AU9" s="107">
        <f t="shared" si="2"/>
        <v>0</v>
      </c>
      <c r="AV9" s="113"/>
    </row>
    <row r="10" s="54" customFormat="1" ht="17.2" customHeight="1" spans="1:48">
      <c r="A10" s="74" t="s">
        <v>23</v>
      </c>
      <c r="B10" s="84" t="s">
        <v>24</v>
      </c>
      <c r="C10" s="76">
        <v>5</v>
      </c>
      <c r="D10" s="77" t="e">
        <f>ROUND(D9*1000/D8,1)</f>
        <v>#DIV/0!</v>
      </c>
      <c r="E10" s="78">
        <f>ROUND(E9*1000/E8,1)</f>
        <v>150</v>
      </c>
      <c r="F10" s="82">
        <f>SUMPRODUCT((Sheet!$AZ$118:$AZ$180=$A$4)*(Sheet!$BA$118:$BA$180=$C$2)*Sheet!$BF$118:$BF$180)</f>
        <v>156.369628342058</v>
      </c>
      <c r="G10" s="80">
        <f t="shared" ref="G10:G25" si="3">E10-F10</f>
        <v>-6.36962834205792</v>
      </c>
      <c r="H10" s="81">
        <f t="shared" ref="H10:H25" si="4">IF(F10=0,"",G10/F10*100)</f>
        <v>-4.07344342350446</v>
      </c>
      <c r="I10" s="108">
        <f>I9/I8*1000</f>
        <v>141.431261770245</v>
      </c>
      <c r="J10" s="108">
        <f t="shared" ref="J10:AU10" si="5">J9/J8*1000</f>
        <v>160.107334525939</v>
      </c>
      <c r="K10" s="108">
        <f t="shared" si="5"/>
        <v>148.605150214592</v>
      </c>
      <c r="L10" s="108">
        <f t="shared" si="5"/>
        <v>146.310432569975</v>
      </c>
      <c r="M10" s="108">
        <f t="shared" si="5"/>
        <v>124.606299212598</v>
      </c>
      <c r="N10" s="108">
        <f t="shared" si="5"/>
        <v>154.575163398693</v>
      </c>
      <c r="O10" s="108">
        <f t="shared" si="5"/>
        <v>178.757875787579</v>
      </c>
      <c r="P10" s="108">
        <f t="shared" si="5"/>
        <v>153.957446808511</v>
      </c>
      <c r="Q10" s="108">
        <f t="shared" si="5"/>
        <v>130.717185385656</v>
      </c>
      <c r="R10" s="108">
        <f t="shared" si="5"/>
        <v>137.713771377138</v>
      </c>
      <c r="S10" s="108">
        <f t="shared" si="5"/>
        <v>130.967741935484</v>
      </c>
      <c r="T10" s="108">
        <f t="shared" si="5"/>
        <v>119.300225733634</v>
      </c>
      <c r="U10" s="108">
        <f t="shared" si="5"/>
        <v>161.87773442119</v>
      </c>
      <c r="V10" s="108">
        <f t="shared" si="5"/>
        <v>175.532754538279</v>
      </c>
      <c r="W10" s="108">
        <f t="shared" si="5"/>
        <v>132.954545454545</v>
      </c>
      <c r="X10" s="108">
        <f t="shared" si="5"/>
        <v>141.872981700753</v>
      </c>
      <c r="Y10" s="108">
        <f t="shared" si="5"/>
        <v>131.082423038729</v>
      </c>
      <c r="Z10" s="108">
        <f t="shared" si="5"/>
        <v>155.529411764706</v>
      </c>
      <c r="AA10" s="108">
        <f t="shared" si="5"/>
        <v>174.008810572687</v>
      </c>
      <c r="AB10" s="108">
        <f t="shared" si="5"/>
        <v>147.571189279732</v>
      </c>
      <c r="AC10" s="108">
        <f t="shared" si="5"/>
        <v>141.31641554322</v>
      </c>
      <c r="AD10" s="108">
        <f t="shared" si="5"/>
        <v>152.014324082363</v>
      </c>
      <c r="AE10" s="108">
        <f t="shared" si="5"/>
        <v>162.61039573923</v>
      </c>
      <c r="AF10" s="108">
        <f t="shared" si="5"/>
        <v>146.857142857143</v>
      </c>
      <c r="AG10" s="108">
        <f t="shared" si="5"/>
        <v>150.68870523416</v>
      </c>
      <c r="AH10" s="108">
        <f t="shared" si="5"/>
        <v>161.465968586387</v>
      </c>
      <c r="AI10" s="108">
        <f t="shared" si="5"/>
        <v>166.21480709072</v>
      </c>
      <c r="AJ10" s="108" t="e">
        <f t="shared" si="5"/>
        <v>#DIV/0!</v>
      </c>
      <c r="AK10" s="108" t="e">
        <f t="shared" si="5"/>
        <v>#DIV/0!</v>
      </c>
      <c r="AL10" s="108" t="e">
        <f t="shared" si="5"/>
        <v>#DIV/0!</v>
      </c>
      <c r="AM10" s="108" t="e">
        <f t="shared" si="5"/>
        <v>#DIV/0!</v>
      </c>
      <c r="AN10" s="108" t="e">
        <f t="shared" si="5"/>
        <v>#DIV/0!</v>
      </c>
      <c r="AO10" s="108" t="e">
        <f t="shared" si="5"/>
        <v>#DIV/0!</v>
      </c>
      <c r="AP10" s="108" t="e">
        <f t="shared" si="5"/>
        <v>#DIV/0!</v>
      </c>
      <c r="AQ10" s="108" t="e">
        <f t="shared" si="5"/>
        <v>#DIV/0!</v>
      </c>
      <c r="AR10" s="108" t="e">
        <f t="shared" si="5"/>
        <v>#DIV/0!</v>
      </c>
      <c r="AS10" s="108" t="e">
        <f t="shared" si="5"/>
        <v>#DIV/0!</v>
      </c>
      <c r="AT10" s="108" t="e">
        <f t="shared" si="5"/>
        <v>#DIV/0!</v>
      </c>
      <c r="AU10" s="108" t="e">
        <f t="shared" si="5"/>
        <v>#DIV/0!</v>
      </c>
      <c r="AV10" s="113"/>
    </row>
    <row r="11" s="54" customFormat="1" ht="17.2" customHeight="1" spans="1:48">
      <c r="A11" s="85" t="s">
        <v>25</v>
      </c>
      <c r="B11" s="75" t="s">
        <v>18</v>
      </c>
      <c r="C11" s="76">
        <v>6</v>
      </c>
      <c r="D11" s="77">
        <f>SUMPRODUCT((Sheet!$CT$160:$CT$180=$A$4)*(Sheet!$CU$160:$CU$180=$C$2)*Sheet!$DA$160:$DA$180)</f>
        <v>0</v>
      </c>
      <c r="E11" s="83">
        <f t="shared" si="1"/>
        <v>7379</v>
      </c>
      <c r="F11" s="82">
        <f>SUMPRODUCT((Sheet!$AZ$118:$AZ$180=$A$4)*(Sheet!$BA$118:$BA$180=$C$2)*Sheet!$BG$118:$BG$180)</f>
        <v>4537.6</v>
      </c>
      <c r="G11" s="80">
        <f t="shared" si="3"/>
        <v>2841.4</v>
      </c>
      <c r="H11" s="81">
        <f t="shared" si="4"/>
        <v>62.6190056417489</v>
      </c>
      <c r="I11" s="109">
        <v>245</v>
      </c>
      <c r="J11" s="109">
        <v>362</v>
      </c>
      <c r="K11" s="109">
        <v>173</v>
      </c>
      <c r="L11" s="109">
        <v>390</v>
      </c>
      <c r="M11" s="109">
        <v>236</v>
      </c>
      <c r="N11" s="109">
        <v>138</v>
      </c>
      <c r="O11" s="109">
        <v>411</v>
      </c>
      <c r="P11" s="109">
        <v>378</v>
      </c>
      <c r="Q11" s="109">
        <v>114</v>
      </c>
      <c r="R11" s="109">
        <v>153</v>
      </c>
      <c r="S11" s="109">
        <v>119</v>
      </c>
      <c r="T11" s="109">
        <v>146</v>
      </c>
      <c r="U11" s="109">
        <v>247</v>
      </c>
      <c r="V11" s="109">
        <v>399</v>
      </c>
      <c r="W11" s="109">
        <v>70</v>
      </c>
      <c r="X11" s="109">
        <v>221</v>
      </c>
      <c r="Y11" s="109">
        <v>257</v>
      </c>
      <c r="Z11" s="109">
        <v>433</v>
      </c>
      <c r="AA11" s="109">
        <v>285</v>
      </c>
      <c r="AB11" s="109">
        <v>268</v>
      </c>
      <c r="AC11" s="109">
        <v>374</v>
      </c>
      <c r="AD11" s="109">
        <v>297</v>
      </c>
      <c r="AE11" s="109">
        <v>545</v>
      </c>
      <c r="AF11" s="109">
        <v>413</v>
      </c>
      <c r="AG11" s="109">
        <v>188</v>
      </c>
      <c r="AH11" s="109">
        <v>218</v>
      </c>
      <c r="AI11" s="109">
        <v>299</v>
      </c>
      <c r="AJ11" s="109"/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13"/>
    </row>
    <row r="12" s="54" customFormat="1" ht="17.2" customHeight="1" spans="1:48">
      <c r="A12" s="85" t="s">
        <v>26</v>
      </c>
      <c r="B12" s="75" t="s">
        <v>20</v>
      </c>
      <c r="C12" s="76">
        <v>7</v>
      </c>
      <c r="D12" s="77">
        <f>SUMPRODUCT((Sheet!$CT$160:$CT$180=$A$4)*(Sheet!$CU$160:$CU$180=$C$2)*Sheet!$DB$160:$DB$180)</f>
        <v>0</v>
      </c>
      <c r="E12" s="83">
        <f t="shared" si="1"/>
        <v>1582</v>
      </c>
      <c r="F12" s="82">
        <f>SUMPRODUCT((Sheet!$AZ$118:$AZ$180=$A$4)*(Sheet!$BA$118:$BA$180=$C$2)*Sheet!$BH$118:$BH$180)</f>
        <v>973</v>
      </c>
      <c r="G12" s="80">
        <f t="shared" si="3"/>
        <v>609</v>
      </c>
      <c r="H12" s="81">
        <f t="shared" si="4"/>
        <v>62.589928057554</v>
      </c>
      <c r="I12" s="109">
        <v>53</v>
      </c>
      <c r="J12" s="109">
        <v>75</v>
      </c>
      <c r="K12" s="109">
        <v>38</v>
      </c>
      <c r="L12" s="109">
        <v>86</v>
      </c>
      <c r="M12" s="109">
        <v>52</v>
      </c>
      <c r="N12" s="109">
        <v>31</v>
      </c>
      <c r="O12" s="109">
        <v>93</v>
      </c>
      <c r="P12" s="109">
        <v>85</v>
      </c>
      <c r="Q12" s="109">
        <v>25</v>
      </c>
      <c r="R12" s="109">
        <v>34</v>
      </c>
      <c r="S12" s="109">
        <v>26</v>
      </c>
      <c r="T12" s="109">
        <v>32</v>
      </c>
      <c r="U12" s="109">
        <v>53</v>
      </c>
      <c r="V12" s="109">
        <v>87</v>
      </c>
      <c r="W12" s="109">
        <v>15</v>
      </c>
      <c r="X12" s="109">
        <v>48</v>
      </c>
      <c r="Y12" s="109">
        <v>56</v>
      </c>
      <c r="Z12" s="109">
        <v>89</v>
      </c>
      <c r="AA12" s="109">
        <v>60</v>
      </c>
      <c r="AB12" s="109">
        <v>55</v>
      </c>
      <c r="AC12" s="109">
        <v>79</v>
      </c>
      <c r="AD12" s="109">
        <v>64</v>
      </c>
      <c r="AE12" s="109">
        <v>111</v>
      </c>
      <c r="AF12" s="109">
        <v>85</v>
      </c>
      <c r="AG12" s="109">
        <v>40</v>
      </c>
      <c r="AH12" s="109">
        <v>45</v>
      </c>
      <c r="AI12" s="109">
        <v>65</v>
      </c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  <c r="AT12" s="109"/>
      <c r="AU12" s="109"/>
      <c r="AV12" s="113"/>
    </row>
    <row r="13" s="54" customFormat="1" ht="17.2" customHeight="1" spans="1:48">
      <c r="A13" s="85" t="s">
        <v>27</v>
      </c>
      <c r="B13" s="84" t="s">
        <v>24</v>
      </c>
      <c r="C13" s="76">
        <v>8</v>
      </c>
      <c r="D13" s="77" t="e">
        <f>ROUND(D12*1000/D11,1)</f>
        <v>#DIV/0!</v>
      </c>
      <c r="E13" s="78">
        <f>ROUND(E12*1000/E11,1)</f>
        <v>214.4</v>
      </c>
      <c r="F13" s="82">
        <f>SUMPRODUCT((Sheet!$AZ$118:$AZ$180=$A$4)*(Sheet!$BA$118:$BA$180=$C$2)*Sheet!$BI$118:$BI$180)</f>
        <v>214.43053596615</v>
      </c>
      <c r="G13" s="80">
        <f t="shared" si="3"/>
        <v>-0.0305359661495004</v>
      </c>
      <c r="H13" s="81">
        <f t="shared" si="4"/>
        <v>-0.0142404933196272</v>
      </c>
      <c r="I13" s="108">
        <f>I12/I11*1000</f>
        <v>216.326530612245</v>
      </c>
      <c r="J13" s="108">
        <f t="shared" ref="J13:AU13" si="6">J12/J11*1000</f>
        <v>207.182320441989</v>
      </c>
      <c r="K13" s="108">
        <f t="shared" si="6"/>
        <v>219.653179190751</v>
      </c>
      <c r="L13" s="108">
        <f t="shared" si="6"/>
        <v>220.51282051282</v>
      </c>
      <c r="M13" s="108">
        <f t="shared" si="6"/>
        <v>220.338983050847</v>
      </c>
      <c r="N13" s="108">
        <f t="shared" si="6"/>
        <v>224.63768115942</v>
      </c>
      <c r="O13" s="108">
        <f t="shared" si="6"/>
        <v>226.277372262774</v>
      </c>
      <c r="P13" s="108">
        <f t="shared" si="6"/>
        <v>224.867724867725</v>
      </c>
      <c r="Q13" s="108">
        <f t="shared" si="6"/>
        <v>219.298245614035</v>
      </c>
      <c r="R13" s="108">
        <f t="shared" si="6"/>
        <v>222.222222222222</v>
      </c>
      <c r="S13" s="108">
        <f t="shared" si="6"/>
        <v>218.487394957983</v>
      </c>
      <c r="T13" s="108">
        <f t="shared" si="6"/>
        <v>219.178082191781</v>
      </c>
      <c r="U13" s="108">
        <f t="shared" si="6"/>
        <v>214.574898785425</v>
      </c>
      <c r="V13" s="108">
        <f t="shared" si="6"/>
        <v>218.045112781955</v>
      </c>
      <c r="W13" s="108">
        <f t="shared" si="6"/>
        <v>214.285714285714</v>
      </c>
      <c r="X13" s="108">
        <f t="shared" si="6"/>
        <v>217.194570135747</v>
      </c>
      <c r="Y13" s="108">
        <f t="shared" si="6"/>
        <v>217.898832684825</v>
      </c>
      <c r="Z13" s="108">
        <f t="shared" si="6"/>
        <v>205.54272517321</v>
      </c>
      <c r="AA13" s="108">
        <f t="shared" si="6"/>
        <v>210.526315789474</v>
      </c>
      <c r="AB13" s="108">
        <f t="shared" si="6"/>
        <v>205.223880597015</v>
      </c>
      <c r="AC13" s="108">
        <f t="shared" si="6"/>
        <v>211.229946524064</v>
      </c>
      <c r="AD13" s="108">
        <f t="shared" si="6"/>
        <v>215.488215488215</v>
      </c>
      <c r="AE13" s="108">
        <f t="shared" si="6"/>
        <v>203.669724770642</v>
      </c>
      <c r="AF13" s="108">
        <f t="shared" si="6"/>
        <v>205.811138014528</v>
      </c>
      <c r="AG13" s="108">
        <f t="shared" si="6"/>
        <v>212.765957446808</v>
      </c>
      <c r="AH13" s="108">
        <f t="shared" si="6"/>
        <v>206.422018348624</v>
      </c>
      <c r="AI13" s="108">
        <f t="shared" si="6"/>
        <v>217.391304347826</v>
      </c>
      <c r="AJ13" s="108" t="e">
        <f t="shared" si="6"/>
        <v>#DIV/0!</v>
      </c>
      <c r="AK13" s="108" t="e">
        <f t="shared" si="6"/>
        <v>#DIV/0!</v>
      </c>
      <c r="AL13" s="108" t="e">
        <f t="shared" si="6"/>
        <v>#DIV/0!</v>
      </c>
      <c r="AM13" s="108" t="e">
        <f t="shared" si="6"/>
        <v>#DIV/0!</v>
      </c>
      <c r="AN13" s="108" t="e">
        <f t="shared" si="6"/>
        <v>#DIV/0!</v>
      </c>
      <c r="AO13" s="108" t="e">
        <f t="shared" si="6"/>
        <v>#DIV/0!</v>
      </c>
      <c r="AP13" s="108" t="e">
        <f t="shared" si="6"/>
        <v>#DIV/0!</v>
      </c>
      <c r="AQ13" s="108" t="e">
        <f t="shared" si="6"/>
        <v>#DIV/0!</v>
      </c>
      <c r="AR13" s="108" t="e">
        <f t="shared" si="6"/>
        <v>#DIV/0!</v>
      </c>
      <c r="AS13" s="108" t="e">
        <f t="shared" si="6"/>
        <v>#DIV/0!</v>
      </c>
      <c r="AT13" s="108" t="e">
        <f t="shared" si="6"/>
        <v>#DIV/0!</v>
      </c>
      <c r="AU13" s="108" t="e">
        <f t="shared" si="6"/>
        <v>#DIV/0!</v>
      </c>
      <c r="AV13" s="113"/>
    </row>
    <row r="14" s="54" customFormat="1" ht="17.2" customHeight="1" spans="1:48">
      <c r="A14" s="85" t="s">
        <v>28</v>
      </c>
      <c r="B14" s="75" t="s">
        <v>18</v>
      </c>
      <c r="C14" s="76">
        <v>9</v>
      </c>
      <c r="D14" s="77">
        <f>SUMPRODUCT((Sheet!$CT$160:$CT$180=$A$4)*(Sheet!$CU$160:$CU$180=$C$2)*Sheet!$DD$160:$DD$180)</f>
        <v>0</v>
      </c>
      <c r="E14" s="83">
        <f t="shared" si="1"/>
        <v>18904</v>
      </c>
      <c r="F14" s="82">
        <f>SUMPRODUCT((Sheet!$AZ$118:$AZ$180=$A$4)*(Sheet!$BA$118:$BA$180=$C$2)*Sheet!$BJ$118:$BJ$180)</f>
        <v>23547</v>
      </c>
      <c r="G14" s="80">
        <f t="shared" si="3"/>
        <v>-4643</v>
      </c>
      <c r="H14" s="81">
        <f t="shared" si="4"/>
        <v>-19.7180107869368</v>
      </c>
      <c r="I14" s="109">
        <v>789</v>
      </c>
      <c r="J14" s="109">
        <v>711</v>
      </c>
      <c r="K14" s="109">
        <v>723</v>
      </c>
      <c r="L14" s="109">
        <v>720</v>
      </c>
      <c r="M14" s="109">
        <v>743</v>
      </c>
      <c r="N14" s="109">
        <v>716</v>
      </c>
      <c r="O14" s="109">
        <v>640</v>
      </c>
      <c r="P14" s="109">
        <v>758</v>
      </c>
      <c r="Q14" s="109">
        <v>608</v>
      </c>
      <c r="R14" s="109">
        <v>793</v>
      </c>
      <c r="S14" s="109">
        <v>761</v>
      </c>
      <c r="T14" s="109">
        <v>704</v>
      </c>
      <c r="U14" s="109">
        <v>537.7</v>
      </c>
      <c r="V14" s="109">
        <v>674</v>
      </c>
      <c r="W14" s="109">
        <v>697</v>
      </c>
      <c r="X14" s="109">
        <v>672</v>
      </c>
      <c r="Y14" s="109">
        <v>694</v>
      </c>
      <c r="Z14" s="109">
        <v>783</v>
      </c>
      <c r="AA14" s="109">
        <v>579</v>
      </c>
      <c r="AB14" s="109">
        <v>835</v>
      </c>
      <c r="AC14" s="109">
        <v>777</v>
      </c>
      <c r="AD14" s="109">
        <v>728</v>
      </c>
      <c r="AE14" s="109">
        <v>742.3</v>
      </c>
      <c r="AF14" s="109">
        <v>763</v>
      </c>
      <c r="AG14" s="109">
        <v>490</v>
      </c>
      <c r="AH14" s="109">
        <v>671</v>
      </c>
      <c r="AI14" s="109">
        <v>595</v>
      </c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13"/>
    </row>
    <row r="15" s="54" customFormat="1" ht="17.2" customHeight="1" spans="1:48">
      <c r="A15" s="85" t="s">
        <v>29</v>
      </c>
      <c r="B15" s="75" t="s">
        <v>20</v>
      </c>
      <c r="C15" s="76">
        <v>10</v>
      </c>
      <c r="D15" s="77">
        <f>SUMPRODUCT((Sheet!$CT$160:$CT$180=$A$4)*(Sheet!$CU$160:$CU$180=$C$2)*Sheet!$DE$160:$DE$180)</f>
        <v>0</v>
      </c>
      <c r="E15" s="83">
        <f t="shared" si="1"/>
        <v>2346</v>
      </c>
      <c r="F15" s="82">
        <f>SUMPRODUCT((Sheet!$AZ$118:$AZ$180=$A$4)*(Sheet!$BA$118:$BA$180=$C$2)*Sheet!$BK$118:$BK$180)</f>
        <v>3323</v>
      </c>
      <c r="G15" s="80">
        <f t="shared" si="3"/>
        <v>-977</v>
      </c>
      <c r="H15" s="81">
        <f t="shared" si="4"/>
        <v>-29.4011435449895</v>
      </c>
      <c r="I15" s="109">
        <v>93</v>
      </c>
      <c r="J15" s="109">
        <v>97</v>
      </c>
      <c r="K15" s="109">
        <v>95</v>
      </c>
      <c r="L15" s="109">
        <v>76</v>
      </c>
      <c r="M15" s="109">
        <v>69</v>
      </c>
      <c r="N15" s="109">
        <v>101</v>
      </c>
      <c r="O15" s="109">
        <v>96</v>
      </c>
      <c r="P15" s="109">
        <v>90</v>
      </c>
      <c r="Q15" s="109">
        <v>69</v>
      </c>
      <c r="R15" s="109">
        <v>94</v>
      </c>
      <c r="S15" s="109">
        <v>88</v>
      </c>
      <c r="T15" s="109">
        <v>68</v>
      </c>
      <c r="U15" s="109">
        <v>74</v>
      </c>
      <c r="V15" s="109">
        <v>104</v>
      </c>
      <c r="W15" s="109">
        <v>86</v>
      </c>
      <c r="X15" s="109">
        <v>78</v>
      </c>
      <c r="Y15" s="109">
        <v>67</v>
      </c>
      <c r="Z15" s="109">
        <v>100</v>
      </c>
      <c r="AA15" s="109">
        <v>91</v>
      </c>
      <c r="AB15" s="109">
        <v>107</v>
      </c>
      <c r="AC15" s="109">
        <v>82</v>
      </c>
      <c r="AD15" s="109">
        <v>91</v>
      </c>
      <c r="AE15" s="109">
        <v>98</v>
      </c>
      <c r="AF15" s="109">
        <v>87</v>
      </c>
      <c r="AG15" s="109">
        <v>62</v>
      </c>
      <c r="AH15" s="109">
        <v>99</v>
      </c>
      <c r="AI15" s="109">
        <v>84</v>
      </c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13"/>
    </row>
    <row r="16" s="54" customFormat="1" ht="17.2" customHeight="1" spans="1:48">
      <c r="A16" s="85" t="s">
        <v>30</v>
      </c>
      <c r="B16" s="84" t="s">
        <v>24</v>
      </c>
      <c r="C16" s="76">
        <v>11</v>
      </c>
      <c r="D16" s="77" t="e">
        <f>ROUND(D15*1000/D14,1)</f>
        <v>#DIV/0!</v>
      </c>
      <c r="E16" s="78">
        <f>ROUND(E15*1000/E14,1)</f>
        <v>124.1</v>
      </c>
      <c r="F16" s="82">
        <f>SUMPRODUCT((Sheet!$AZ$118:$AZ$180=$A$4)*(Sheet!$BA$118:$BA$180=$C$2)*Sheet!$BL$118:$BL$180)</f>
        <v>141.122011296556</v>
      </c>
      <c r="G16" s="80">
        <f t="shared" si="3"/>
        <v>-17.0220112965558</v>
      </c>
      <c r="H16" s="81">
        <f t="shared" si="4"/>
        <v>-12.061910923864</v>
      </c>
      <c r="I16" s="108">
        <f>I15/I14*1000</f>
        <v>117.87072243346</v>
      </c>
      <c r="J16" s="108">
        <f t="shared" ref="J16:AU16" si="7">J15/J14*1000</f>
        <v>136.427566807314</v>
      </c>
      <c r="K16" s="108">
        <f t="shared" si="7"/>
        <v>131.396957123098</v>
      </c>
      <c r="L16" s="108">
        <f t="shared" si="7"/>
        <v>105.555555555556</v>
      </c>
      <c r="M16" s="108">
        <f t="shared" si="7"/>
        <v>92.8667563930014</v>
      </c>
      <c r="N16" s="108">
        <f t="shared" si="7"/>
        <v>141.061452513966</v>
      </c>
      <c r="O16" s="108">
        <f t="shared" si="7"/>
        <v>150</v>
      </c>
      <c r="P16" s="108">
        <f t="shared" si="7"/>
        <v>118.733509234828</v>
      </c>
      <c r="Q16" s="108">
        <f t="shared" si="7"/>
        <v>113.486842105263</v>
      </c>
      <c r="R16" s="108">
        <f t="shared" si="7"/>
        <v>118.537200504414</v>
      </c>
      <c r="S16" s="108">
        <f t="shared" si="7"/>
        <v>115.637319316689</v>
      </c>
      <c r="T16" s="108">
        <f t="shared" si="7"/>
        <v>96.5909090909091</v>
      </c>
      <c r="U16" s="108">
        <f t="shared" si="7"/>
        <v>137.623209968384</v>
      </c>
      <c r="V16" s="108">
        <f t="shared" si="7"/>
        <v>154.302670623145</v>
      </c>
      <c r="W16" s="108">
        <f t="shared" si="7"/>
        <v>123.38593974175</v>
      </c>
      <c r="X16" s="108">
        <f t="shared" si="7"/>
        <v>116.071428571429</v>
      </c>
      <c r="Y16" s="108">
        <f t="shared" si="7"/>
        <v>96.5417867435159</v>
      </c>
      <c r="Z16" s="108">
        <f t="shared" si="7"/>
        <v>127.713920817369</v>
      </c>
      <c r="AA16" s="108">
        <f t="shared" si="7"/>
        <v>157.167530224525</v>
      </c>
      <c r="AB16" s="108">
        <f t="shared" si="7"/>
        <v>128.14371257485</v>
      </c>
      <c r="AC16" s="108">
        <f t="shared" si="7"/>
        <v>105.534105534106</v>
      </c>
      <c r="AD16" s="108">
        <f t="shared" si="7"/>
        <v>125</v>
      </c>
      <c r="AE16" s="108">
        <f t="shared" si="7"/>
        <v>132.022093493197</v>
      </c>
      <c r="AF16" s="108">
        <f t="shared" si="7"/>
        <v>114.023591087811</v>
      </c>
      <c r="AG16" s="108">
        <f t="shared" si="7"/>
        <v>126.530612244898</v>
      </c>
      <c r="AH16" s="108">
        <f t="shared" si="7"/>
        <v>147.540983606557</v>
      </c>
      <c r="AI16" s="108">
        <f t="shared" si="7"/>
        <v>141.176470588235</v>
      </c>
      <c r="AJ16" s="108" t="e">
        <f t="shared" si="7"/>
        <v>#DIV/0!</v>
      </c>
      <c r="AK16" s="108" t="e">
        <f t="shared" si="7"/>
        <v>#DIV/0!</v>
      </c>
      <c r="AL16" s="108" t="e">
        <f t="shared" si="7"/>
        <v>#DIV/0!</v>
      </c>
      <c r="AM16" s="108" t="e">
        <f t="shared" si="7"/>
        <v>#DIV/0!</v>
      </c>
      <c r="AN16" s="108" t="e">
        <f t="shared" si="7"/>
        <v>#DIV/0!</v>
      </c>
      <c r="AO16" s="108" t="e">
        <f t="shared" si="7"/>
        <v>#DIV/0!</v>
      </c>
      <c r="AP16" s="108" t="e">
        <f t="shared" si="7"/>
        <v>#DIV/0!</v>
      </c>
      <c r="AQ16" s="108" t="e">
        <f t="shared" si="7"/>
        <v>#DIV/0!</v>
      </c>
      <c r="AR16" s="108" t="e">
        <f t="shared" si="7"/>
        <v>#DIV/0!</v>
      </c>
      <c r="AS16" s="108" t="e">
        <f t="shared" si="7"/>
        <v>#DIV/0!</v>
      </c>
      <c r="AT16" s="108" t="e">
        <f t="shared" si="7"/>
        <v>#DIV/0!</v>
      </c>
      <c r="AU16" s="108" t="e">
        <f t="shared" si="7"/>
        <v>#DIV/0!</v>
      </c>
      <c r="AV16" s="113"/>
    </row>
    <row r="17" s="54" customFormat="1" ht="17.2" customHeight="1" spans="1:48">
      <c r="A17" s="85" t="s">
        <v>31</v>
      </c>
      <c r="B17" s="75" t="s">
        <v>18</v>
      </c>
      <c r="C17" s="76">
        <v>12</v>
      </c>
      <c r="D17" s="77">
        <f>SUMPRODUCT((Sheet!$CT$160:$CT$180=$A$4)*(Sheet!$CU$160:$CU$180=$C$2)*Sheet!$DG$160:$DG$180)</f>
        <v>0</v>
      </c>
      <c r="E17" s="83">
        <f t="shared" si="1"/>
        <v>372</v>
      </c>
      <c r="F17" s="82">
        <f>SUMPRODUCT((Sheet!$AZ$118:$AZ$180=$A$4)*(Sheet!$BA$118:$BA$180=$C$2)*Sheet!$BM$118:$BM$180)</f>
        <v>394.5</v>
      </c>
      <c r="G17" s="80">
        <f t="shared" si="3"/>
        <v>-22.5</v>
      </c>
      <c r="H17" s="81">
        <f t="shared" si="4"/>
        <v>-5.70342205323194</v>
      </c>
      <c r="I17" s="109">
        <v>7</v>
      </c>
      <c r="J17" s="109">
        <v>8</v>
      </c>
      <c r="K17" s="109">
        <v>6</v>
      </c>
      <c r="L17" s="109">
        <v>14</v>
      </c>
      <c r="M17" s="109">
        <v>7</v>
      </c>
      <c r="N17" s="109">
        <v>26</v>
      </c>
      <c r="O17" s="109">
        <v>10</v>
      </c>
      <c r="P17" s="109">
        <v>10</v>
      </c>
      <c r="Q17" s="109">
        <v>6</v>
      </c>
      <c r="R17" s="109">
        <v>22</v>
      </c>
      <c r="S17" s="109">
        <v>12</v>
      </c>
      <c r="T17" s="109">
        <v>8</v>
      </c>
      <c r="U17" s="109">
        <v>10</v>
      </c>
      <c r="V17" s="109">
        <v>38</v>
      </c>
      <c r="W17" s="109">
        <v>6</v>
      </c>
      <c r="X17" s="109">
        <v>10</v>
      </c>
      <c r="Y17" s="109">
        <v>19</v>
      </c>
      <c r="Z17" s="109">
        <v>14</v>
      </c>
      <c r="AA17" s="109">
        <v>8</v>
      </c>
      <c r="AB17" s="109">
        <v>19</v>
      </c>
      <c r="AC17" s="109">
        <v>19</v>
      </c>
      <c r="AD17" s="109">
        <v>19</v>
      </c>
      <c r="AE17" s="109">
        <v>30</v>
      </c>
      <c r="AF17" s="109">
        <v>11</v>
      </c>
      <c r="AG17" s="109">
        <v>10</v>
      </c>
      <c r="AH17" s="109">
        <v>12</v>
      </c>
      <c r="AI17" s="109">
        <v>11</v>
      </c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13"/>
    </row>
    <row r="18" s="54" customFormat="1" ht="17.2" customHeight="1" spans="1:48">
      <c r="A18" s="86" t="s">
        <v>29</v>
      </c>
      <c r="B18" s="75" t="s">
        <v>20</v>
      </c>
      <c r="C18" s="76">
        <v>13</v>
      </c>
      <c r="D18" s="77">
        <f>SUMPRODUCT((Sheet!$CT$160:$CT$180=$A$4)*(Sheet!$CU$160:$CU$180=$C$2)*Sheet!$DH$160:$DH$180)</f>
        <v>0</v>
      </c>
      <c r="E18" s="83">
        <f t="shared" si="1"/>
        <v>58.5</v>
      </c>
      <c r="F18" s="82">
        <f>SUMPRODUCT((Sheet!$AZ$118:$AZ$180=$A$4)*(Sheet!$BA$118:$BA$180=$C$2)*Sheet!$BN$118:$BN$180)</f>
        <v>43.4</v>
      </c>
      <c r="G18" s="80">
        <f t="shared" si="3"/>
        <v>15.1</v>
      </c>
      <c r="H18" s="81">
        <f t="shared" si="4"/>
        <v>34.7926267281106</v>
      </c>
      <c r="I18" s="109">
        <v>1.1</v>
      </c>
      <c r="J18" s="109">
        <v>1.3</v>
      </c>
      <c r="K18" s="109">
        <v>0.9</v>
      </c>
      <c r="L18" s="109">
        <v>2.2</v>
      </c>
      <c r="M18" s="109">
        <v>1.1</v>
      </c>
      <c r="N18" s="109">
        <v>4</v>
      </c>
      <c r="O18" s="109">
        <v>1.6</v>
      </c>
      <c r="P18" s="109">
        <v>1.5</v>
      </c>
      <c r="Q18" s="109">
        <v>0.9</v>
      </c>
      <c r="R18" s="109">
        <v>3.4</v>
      </c>
      <c r="S18" s="109">
        <v>1.8</v>
      </c>
      <c r="T18" s="109">
        <v>1.3</v>
      </c>
      <c r="U18" s="109">
        <v>1.6</v>
      </c>
      <c r="V18" s="109">
        <v>6</v>
      </c>
      <c r="W18" s="109">
        <v>0.9</v>
      </c>
      <c r="X18" s="109">
        <v>1.6</v>
      </c>
      <c r="Y18" s="109">
        <v>2.9</v>
      </c>
      <c r="Z18" s="109">
        <v>2.2</v>
      </c>
      <c r="AA18" s="109">
        <v>1.2</v>
      </c>
      <c r="AB18" s="109">
        <v>3</v>
      </c>
      <c r="AC18" s="109">
        <v>3</v>
      </c>
      <c r="AD18" s="109">
        <v>3.2</v>
      </c>
      <c r="AE18" s="109">
        <v>4.8</v>
      </c>
      <c r="AF18" s="109">
        <v>1.7</v>
      </c>
      <c r="AG18" s="109">
        <v>1.6</v>
      </c>
      <c r="AH18" s="109">
        <v>1.9</v>
      </c>
      <c r="AI18" s="109">
        <v>1.8</v>
      </c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13"/>
    </row>
    <row r="19" s="54" customFormat="1" ht="17.2" customHeight="1" spans="1:48">
      <c r="A19" s="86" t="s">
        <v>30</v>
      </c>
      <c r="B19" s="84" t="s">
        <v>24</v>
      </c>
      <c r="C19" s="76">
        <v>14</v>
      </c>
      <c r="D19" s="77" t="e">
        <f>ROUND(D18*1000/D17,1)</f>
        <v>#DIV/0!</v>
      </c>
      <c r="E19" s="78">
        <f>ROUND(E18*1000/E17,1)</f>
        <v>157.3</v>
      </c>
      <c r="F19" s="82" t="e">
        <f>SUMPRODUCT((Sheet!$AZ$118:$AZ$180=$A$4)*(Sheet!$BA$118:$BA$180=$C$2)*Sheet!$BO$118:$BO$180)</f>
        <v>#DIV/0!</v>
      </c>
      <c r="G19" s="80" t="e">
        <f t="shared" si="3"/>
        <v>#DIV/0!</v>
      </c>
      <c r="H19" s="81" t="e">
        <f t="shared" si="4"/>
        <v>#DIV/0!</v>
      </c>
      <c r="I19" s="108">
        <f>I18/I17*1000</f>
        <v>157.142857142857</v>
      </c>
      <c r="J19" s="108">
        <f t="shared" ref="J19:AU19" si="8">J18/J17*1000</f>
        <v>162.5</v>
      </c>
      <c r="K19" s="108">
        <f t="shared" si="8"/>
        <v>150</v>
      </c>
      <c r="L19" s="108">
        <f t="shared" si="8"/>
        <v>157.142857142857</v>
      </c>
      <c r="M19" s="108">
        <f t="shared" si="8"/>
        <v>157.142857142857</v>
      </c>
      <c r="N19" s="108">
        <f t="shared" si="8"/>
        <v>153.846153846154</v>
      </c>
      <c r="O19" s="108">
        <f t="shared" si="8"/>
        <v>160</v>
      </c>
      <c r="P19" s="108">
        <f t="shared" si="8"/>
        <v>150</v>
      </c>
      <c r="Q19" s="108">
        <f t="shared" si="8"/>
        <v>150</v>
      </c>
      <c r="R19" s="108">
        <f t="shared" si="8"/>
        <v>154.545454545455</v>
      </c>
      <c r="S19" s="108">
        <f t="shared" si="8"/>
        <v>150</v>
      </c>
      <c r="T19" s="108">
        <f t="shared" si="8"/>
        <v>162.5</v>
      </c>
      <c r="U19" s="108">
        <f t="shared" si="8"/>
        <v>160</v>
      </c>
      <c r="V19" s="108">
        <f t="shared" si="8"/>
        <v>157.894736842105</v>
      </c>
      <c r="W19" s="108">
        <f t="shared" si="8"/>
        <v>150</v>
      </c>
      <c r="X19" s="108">
        <f t="shared" si="8"/>
        <v>160</v>
      </c>
      <c r="Y19" s="108">
        <f t="shared" si="8"/>
        <v>152.631578947368</v>
      </c>
      <c r="Z19" s="108">
        <f t="shared" si="8"/>
        <v>157.142857142857</v>
      </c>
      <c r="AA19" s="108">
        <f t="shared" si="8"/>
        <v>150</v>
      </c>
      <c r="AB19" s="108">
        <f t="shared" si="8"/>
        <v>157.894736842105</v>
      </c>
      <c r="AC19" s="108">
        <f t="shared" si="8"/>
        <v>157.894736842105</v>
      </c>
      <c r="AD19" s="108">
        <f t="shared" si="8"/>
        <v>168.421052631579</v>
      </c>
      <c r="AE19" s="108">
        <f t="shared" si="8"/>
        <v>160</v>
      </c>
      <c r="AF19" s="108">
        <f t="shared" si="8"/>
        <v>154.545454545455</v>
      </c>
      <c r="AG19" s="108">
        <f t="shared" si="8"/>
        <v>160</v>
      </c>
      <c r="AH19" s="108">
        <f t="shared" si="8"/>
        <v>158.333333333333</v>
      </c>
      <c r="AI19" s="108">
        <f t="shared" si="8"/>
        <v>163.636363636364</v>
      </c>
      <c r="AJ19" s="108" t="e">
        <f t="shared" si="8"/>
        <v>#DIV/0!</v>
      </c>
      <c r="AK19" s="108" t="e">
        <f t="shared" si="8"/>
        <v>#DIV/0!</v>
      </c>
      <c r="AL19" s="108" t="e">
        <f t="shared" si="8"/>
        <v>#DIV/0!</v>
      </c>
      <c r="AM19" s="108" t="e">
        <f t="shared" si="8"/>
        <v>#DIV/0!</v>
      </c>
      <c r="AN19" s="108" t="e">
        <f t="shared" si="8"/>
        <v>#DIV/0!</v>
      </c>
      <c r="AO19" s="108" t="e">
        <f t="shared" si="8"/>
        <v>#DIV/0!</v>
      </c>
      <c r="AP19" s="108" t="e">
        <f t="shared" si="8"/>
        <v>#DIV/0!</v>
      </c>
      <c r="AQ19" s="108" t="e">
        <f t="shared" si="8"/>
        <v>#DIV/0!</v>
      </c>
      <c r="AR19" s="108" t="e">
        <f t="shared" si="8"/>
        <v>#DIV/0!</v>
      </c>
      <c r="AS19" s="108" t="e">
        <f t="shared" si="8"/>
        <v>#DIV/0!</v>
      </c>
      <c r="AT19" s="108" t="e">
        <f t="shared" si="8"/>
        <v>#DIV/0!</v>
      </c>
      <c r="AU19" s="108" t="e">
        <f t="shared" si="8"/>
        <v>#DIV/0!</v>
      </c>
      <c r="AV19" s="113"/>
    </row>
    <row r="20" s="54" customFormat="1" ht="17.2" customHeight="1" spans="1:48">
      <c r="A20" s="87" t="s">
        <v>32</v>
      </c>
      <c r="B20" s="88" t="s">
        <v>18</v>
      </c>
      <c r="C20" s="76">
        <v>15</v>
      </c>
      <c r="D20" s="77">
        <f>SUMPRODUCT((Sheet!$CT$160:$CT$180=$A$4)*(Sheet!$CU$160:$CU$180=$C$2)*Sheet!$DJ$160:$DJ$180)</f>
        <v>0</v>
      </c>
      <c r="E20" s="83">
        <f t="shared" si="1"/>
        <v>0</v>
      </c>
      <c r="F20" s="82">
        <f>SUMPRODUCT((Sheet!$AZ$118:$AZ$180=$A$4)*(Sheet!$BA$118:$BA$180=$C$2)*Sheet!$BP$118:$BP$180)</f>
        <v>0</v>
      </c>
      <c r="G20" s="80">
        <f t="shared" si="3"/>
        <v>0</v>
      </c>
      <c r="H20" s="81" t="str">
        <f t="shared" si="4"/>
        <v/>
      </c>
      <c r="I20" s="109">
        <v>0</v>
      </c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13"/>
    </row>
    <row r="21" s="54" customFormat="1" ht="17.2" customHeight="1" spans="1:48">
      <c r="A21" s="89" t="s">
        <v>33</v>
      </c>
      <c r="B21" s="88" t="s">
        <v>20</v>
      </c>
      <c r="C21" s="76">
        <v>16</v>
      </c>
      <c r="D21" s="77">
        <f>SUMPRODUCT((Sheet!$CT$160:$CT$180=$A$4)*(Sheet!$CU$160:$CU$180=$C$2)*Sheet!$DK$160:$DK$180)</f>
        <v>0</v>
      </c>
      <c r="E21" s="83">
        <f t="shared" si="1"/>
        <v>0</v>
      </c>
      <c r="F21" s="82">
        <f>SUMPRODUCT((Sheet!$AZ$118:$AZ$180=$A$4)*(Sheet!$BA$118:$BA$180=$C$2)*Sheet!$BQ$118:$BQ$180)</f>
        <v>0</v>
      </c>
      <c r="G21" s="80">
        <f t="shared" si="3"/>
        <v>0</v>
      </c>
      <c r="H21" s="81" t="str">
        <f t="shared" si="4"/>
        <v/>
      </c>
      <c r="I21" s="109">
        <v>0</v>
      </c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13"/>
    </row>
    <row r="22" s="54" customFormat="1" ht="17.2" customHeight="1" spans="1:48">
      <c r="A22" s="89" t="s">
        <v>30</v>
      </c>
      <c r="B22" s="90" t="s">
        <v>24</v>
      </c>
      <c r="C22" s="76">
        <v>17</v>
      </c>
      <c r="D22" s="77" t="e">
        <f>ROUND(D21*1000/D20,1)</f>
        <v>#DIV/0!</v>
      </c>
      <c r="E22" s="78" t="e">
        <f>ROUND(E21*1000/E20,1)</f>
        <v>#DIV/0!</v>
      </c>
      <c r="F22" s="82" t="e">
        <f>SUMPRODUCT((Sheet!$AZ$118:$AZ$180=$A$4)*(Sheet!$BA$118:$BA$180=$C$2)*Sheet!$BR$118:$BR$180)</f>
        <v>#DIV/0!</v>
      </c>
      <c r="G22" s="80" t="e">
        <f t="shared" si="3"/>
        <v>#DIV/0!</v>
      </c>
      <c r="H22" s="81" t="e">
        <f t="shared" si="4"/>
        <v>#DIV/0!</v>
      </c>
      <c r="I22" s="108" t="e">
        <f>I21/I20*1000</f>
        <v>#DIV/0!</v>
      </c>
      <c r="J22" s="108" t="e">
        <f t="shared" ref="J22:AU22" si="9">J21/J20*1000</f>
        <v>#DIV/0!</v>
      </c>
      <c r="K22" s="108" t="e">
        <f t="shared" si="9"/>
        <v>#DIV/0!</v>
      </c>
      <c r="L22" s="108" t="e">
        <f t="shared" si="9"/>
        <v>#DIV/0!</v>
      </c>
      <c r="M22" s="108" t="e">
        <f t="shared" si="9"/>
        <v>#DIV/0!</v>
      </c>
      <c r="N22" s="108" t="e">
        <f t="shared" si="9"/>
        <v>#DIV/0!</v>
      </c>
      <c r="O22" s="108" t="e">
        <f t="shared" si="9"/>
        <v>#DIV/0!</v>
      </c>
      <c r="P22" s="108" t="e">
        <f t="shared" si="9"/>
        <v>#DIV/0!</v>
      </c>
      <c r="Q22" s="108" t="e">
        <f t="shared" si="9"/>
        <v>#DIV/0!</v>
      </c>
      <c r="R22" s="108" t="e">
        <f t="shared" si="9"/>
        <v>#DIV/0!</v>
      </c>
      <c r="S22" s="108" t="e">
        <f t="shared" si="9"/>
        <v>#DIV/0!</v>
      </c>
      <c r="T22" s="108" t="e">
        <f t="shared" si="9"/>
        <v>#DIV/0!</v>
      </c>
      <c r="U22" s="108" t="e">
        <f t="shared" si="9"/>
        <v>#DIV/0!</v>
      </c>
      <c r="V22" s="108" t="e">
        <f t="shared" si="9"/>
        <v>#DIV/0!</v>
      </c>
      <c r="W22" s="108" t="e">
        <f t="shared" si="9"/>
        <v>#DIV/0!</v>
      </c>
      <c r="X22" s="108" t="e">
        <f t="shared" si="9"/>
        <v>#DIV/0!</v>
      </c>
      <c r="Y22" s="108" t="e">
        <f t="shared" si="9"/>
        <v>#DIV/0!</v>
      </c>
      <c r="Z22" s="108" t="e">
        <f t="shared" si="9"/>
        <v>#DIV/0!</v>
      </c>
      <c r="AA22" s="108" t="e">
        <f t="shared" si="9"/>
        <v>#DIV/0!</v>
      </c>
      <c r="AB22" s="108" t="e">
        <f t="shared" si="9"/>
        <v>#DIV/0!</v>
      </c>
      <c r="AC22" s="108" t="e">
        <f t="shared" si="9"/>
        <v>#DIV/0!</v>
      </c>
      <c r="AD22" s="108" t="e">
        <f t="shared" si="9"/>
        <v>#DIV/0!</v>
      </c>
      <c r="AE22" s="108" t="e">
        <f t="shared" si="9"/>
        <v>#DIV/0!</v>
      </c>
      <c r="AF22" s="108" t="e">
        <f t="shared" si="9"/>
        <v>#DIV/0!</v>
      </c>
      <c r="AG22" s="108" t="e">
        <f t="shared" si="9"/>
        <v>#DIV/0!</v>
      </c>
      <c r="AH22" s="108" t="e">
        <f t="shared" si="9"/>
        <v>#DIV/0!</v>
      </c>
      <c r="AI22" s="108" t="e">
        <f t="shared" si="9"/>
        <v>#DIV/0!</v>
      </c>
      <c r="AJ22" s="108" t="e">
        <f t="shared" si="9"/>
        <v>#DIV/0!</v>
      </c>
      <c r="AK22" s="108" t="e">
        <f t="shared" si="9"/>
        <v>#DIV/0!</v>
      </c>
      <c r="AL22" s="108" t="e">
        <f t="shared" si="9"/>
        <v>#DIV/0!</v>
      </c>
      <c r="AM22" s="108" t="e">
        <f t="shared" si="9"/>
        <v>#DIV/0!</v>
      </c>
      <c r="AN22" s="108" t="e">
        <f t="shared" si="9"/>
        <v>#DIV/0!</v>
      </c>
      <c r="AO22" s="108" t="e">
        <f t="shared" si="9"/>
        <v>#DIV/0!</v>
      </c>
      <c r="AP22" s="108" t="e">
        <f t="shared" si="9"/>
        <v>#DIV/0!</v>
      </c>
      <c r="AQ22" s="108" t="e">
        <f t="shared" si="9"/>
        <v>#DIV/0!</v>
      </c>
      <c r="AR22" s="108" t="e">
        <f t="shared" si="9"/>
        <v>#DIV/0!</v>
      </c>
      <c r="AS22" s="108" t="e">
        <f t="shared" si="9"/>
        <v>#DIV/0!</v>
      </c>
      <c r="AT22" s="108" t="e">
        <f t="shared" si="9"/>
        <v>#DIV/0!</v>
      </c>
      <c r="AU22" s="108" t="e">
        <f t="shared" si="9"/>
        <v>#DIV/0!</v>
      </c>
      <c r="AV22" s="113"/>
    </row>
    <row r="23" s="54" customFormat="1" ht="17.2" customHeight="1" spans="1:48">
      <c r="A23" s="74" t="s">
        <v>34</v>
      </c>
      <c r="B23" s="75" t="s">
        <v>18</v>
      </c>
      <c r="C23" s="76">
        <v>18</v>
      </c>
      <c r="D23" s="77">
        <f>SUMPRODUCT((Sheet!$CT$160:$CT$180=$A$4)*(Sheet!$CU$160:$CU$180=$C$2)*Sheet!$DM$160:$DM$180)</f>
        <v>0</v>
      </c>
      <c r="E23" s="83">
        <f t="shared" si="1"/>
        <v>1466</v>
      </c>
      <c r="F23" s="82">
        <f>SUMPRODUCT((Sheet!$AZ$118:$AZ$180=$A$4)*(Sheet!$BA$118:$BA$180=$C$2)*Sheet!$BS$118:$BS$180)</f>
        <v>1379</v>
      </c>
      <c r="G23" s="80">
        <f t="shared" si="3"/>
        <v>87</v>
      </c>
      <c r="H23" s="81">
        <f t="shared" si="4"/>
        <v>6.30891950688905</v>
      </c>
      <c r="I23" s="109">
        <v>21</v>
      </c>
      <c r="J23" s="109">
        <v>37</v>
      </c>
      <c r="K23" s="109">
        <v>30</v>
      </c>
      <c r="L23" s="109">
        <v>55</v>
      </c>
      <c r="M23" s="109">
        <v>30</v>
      </c>
      <c r="N23" s="109">
        <v>38</v>
      </c>
      <c r="O23" s="109">
        <v>50</v>
      </c>
      <c r="P23" s="109">
        <v>29</v>
      </c>
      <c r="Q23" s="109">
        <v>11</v>
      </c>
      <c r="R23" s="109">
        <v>143</v>
      </c>
      <c r="S23" s="109">
        <v>38</v>
      </c>
      <c r="T23" s="109">
        <v>28</v>
      </c>
      <c r="U23" s="109">
        <v>51</v>
      </c>
      <c r="V23" s="109">
        <v>156</v>
      </c>
      <c r="W23" s="109">
        <v>19</v>
      </c>
      <c r="X23" s="109">
        <v>26</v>
      </c>
      <c r="Y23" s="109">
        <v>37</v>
      </c>
      <c r="Z23" s="109">
        <v>45</v>
      </c>
      <c r="AA23" s="109">
        <v>36</v>
      </c>
      <c r="AB23" s="109">
        <v>72</v>
      </c>
      <c r="AC23" s="109">
        <v>91</v>
      </c>
      <c r="AD23" s="109">
        <v>73</v>
      </c>
      <c r="AE23" s="109">
        <v>166</v>
      </c>
      <c r="AF23" s="109">
        <v>38</v>
      </c>
      <c r="AG23" s="109">
        <v>38</v>
      </c>
      <c r="AH23" s="109">
        <v>54</v>
      </c>
      <c r="AI23" s="109">
        <v>54</v>
      </c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13"/>
    </row>
    <row r="24" s="54" customFormat="1" ht="17.2" customHeight="1" spans="1:48">
      <c r="A24" s="74" t="s">
        <v>19</v>
      </c>
      <c r="B24" s="75" t="s">
        <v>20</v>
      </c>
      <c r="C24" s="76">
        <v>19</v>
      </c>
      <c r="D24" s="77">
        <f>SUMPRODUCT((Sheet!$CT$160:$CT$180=$A$4)*(Sheet!$CU$160:$CU$180=$C$2)*Sheet!$DN$160:$DN$180)</f>
        <v>0</v>
      </c>
      <c r="E24" s="83">
        <f t="shared" si="1"/>
        <v>231.8</v>
      </c>
      <c r="F24" s="82">
        <f>SUMPRODUCT((Sheet!$AZ$118:$AZ$180=$A$4)*(Sheet!$BA$118:$BA$180=$C$2)*Sheet!$BT$118:$BT$180)</f>
        <v>329.5</v>
      </c>
      <c r="G24" s="80">
        <f t="shared" si="3"/>
        <v>-97.7</v>
      </c>
      <c r="H24" s="81">
        <f t="shared" si="4"/>
        <v>-29.6509863429439</v>
      </c>
      <c r="I24" s="109">
        <v>3.1</v>
      </c>
      <c r="J24" s="109">
        <v>5.7</v>
      </c>
      <c r="K24" s="109">
        <v>4.6</v>
      </c>
      <c r="L24" s="109">
        <v>8.3</v>
      </c>
      <c r="M24" s="109">
        <v>4.5</v>
      </c>
      <c r="N24" s="109">
        <v>5.9</v>
      </c>
      <c r="O24" s="109">
        <v>8</v>
      </c>
      <c r="P24" s="109">
        <v>4.4</v>
      </c>
      <c r="Q24" s="109">
        <v>1.7</v>
      </c>
      <c r="R24" s="109">
        <v>21.6</v>
      </c>
      <c r="S24" s="109">
        <v>6</v>
      </c>
      <c r="T24" s="109">
        <v>4.4</v>
      </c>
      <c r="U24" s="109">
        <v>8.3</v>
      </c>
      <c r="V24" s="109">
        <v>25.4</v>
      </c>
      <c r="W24" s="109">
        <v>3.4</v>
      </c>
      <c r="X24" s="109">
        <v>4.2</v>
      </c>
      <c r="Y24" s="109">
        <v>6.1</v>
      </c>
      <c r="Z24" s="109">
        <v>7.1</v>
      </c>
      <c r="AA24" s="109">
        <v>5.8</v>
      </c>
      <c r="AB24" s="109">
        <v>11.2</v>
      </c>
      <c r="AC24" s="109">
        <v>14.2</v>
      </c>
      <c r="AD24" s="109">
        <v>11.6</v>
      </c>
      <c r="AE24" s="109">
        <v>27.4</v>
      </c>
      <c r="AF24" s="109">
        <v>6.2</v>
      </c>
      <c r="AG24" s="109">
        <v>5.8</v>
      </c>
      <c r="AH24" s="109">
        <v>8.3</v>
      </c>
      <c r="AI24" s="109">
        <v>8.6</v>
      </c>
      <c r="AJ24" s="109"/>
      <c r="AK24" s="109"/>
      <c r="AL24" s="109"/>
      <c r="AM24" s="109"/>
      <c r="AN24" s="109"/>
      <c r="AO24" s="109"/>
      <c r="AP24" s="109"/>
      <c r="AQ24" s="109"/>
      <c r="AR24" s="109"/>
      <c r="AS24" s="109"/>
      <c r="AT24" s="109"/>
      <c r="AU24" s="109"/>
      <c r="AV24" s="113"/>
    </row>
    <row r="25" s="54" customFormat="1" ht="17.2" customHeight="1" spans="1:48">
      <c r="A25" s="74" t="s">
        <v>35</v>
      </c>
      <c r="B25" s="84" t="s">
        <v>24</v>
      </c>
      <c r="C25" s="76">
        <v>20</v>
      </c>
      <c r="D25" s="77" t="e">
        <f>ROUND(D24*1000/D23,1)</f>
        <v>#DIV/0!</v>
      </c>
      <c r="E25" s="78">
        <f>ROUND(E24*1000/E23,1)</f>
        <v>158.1</v>
      </c>
      <c r="F25" s="82" t="e">
        <f>SUMPRODUCT((Sheet!$AZ$118:$AZ$180=$A$4)*(Sheet!$BA$118:$BA$180=$C$2)*Sheet!$BU$118:$BU$180)</f>
        <v>#DIV/0!</v>
      </c>
      <c r="G25" s="80" t="e">
        <f t="shared" si="3"/>
        <v>#DIV/0!</v>
      </c>
      <c r="H25" s="81" t="e">
        <f t="shared" si="4"/>
        <v>#DIV/0!</v>
      </c>
      <c r="I25" s="108">
        <f>I24/I23*1000</f>
        <v>147.619047619048</v>
      </c>
      <c r="J25" s="108">
        <f t="shared" ref="J25:AU25" si="10">J24/J23*1000</f>
        <v>154.054054054054</v>
      </c>
      <c r="K25" s="108">
        <f t="shared" si="10"/>
        <v>153.333333333333</v>
      </c>
      <c r="L25" s="108">
        <f t="shared" si="10"/>
        <v>150.909090909091</v>
      </c>
      <c r="M25" s="108">
        <f t="shared" si="10"/>
        <v>150</v>
      </c>
      <c r="N25" s="108">
        <f t="shared" si="10"/>
        <v>155.263157894737</v>
      </c>
      <c r="O25" s="108">
        <f t="shared" si="10"/>
        <v>160</v>
      </c>
      <c r="P25" s="108">
        <f t="shared" si="10"/>
        <v>151.724137931035</v>
      </c>
      <c r="Q25" s="108">
        <f t="shared" si="10"/>
        <v>154.545454545455</v>
      </c>
      <c r="R25" s="108">
        <f t="shared" si="10"/>
        <v>151.048951048951</v>
      </c>
      <c r="S25" s="108">
        <f t="shared" si="10"/>
        <v>157.894736842105</v>
      </c>
      <c r="T25" s="108">
        <f t="shared" si="10"/>
        <v>157.142857142857</v>
      </c>
      <c r="U25" s="108">
        <f t="shared" si="10"/>
        <v>162.745098039216</v>
      </c>
      <c r="V25" s="108">
        <f t="shared" si="10"/>
        <v>162.820512820513</v>
      </c>
      <c r="W25" s="108">
        <f t="shared" si="10"/>
        <v>178.947368421053</v>
      </c>
      <c r="X25" s="108">
        <f t="shared" si="10"/>
        <v>161.538461538462</v>
      </c>
      <c r="Y25" s="108">
        <f t="shared" si="10"/>
        <v>164.864864864865</v>
      </c>
      <c r="Z25" s="108">
        <f t="shared" si="10"/>
        <v>157.777777777778</v>
      </c>
      <c r="AA25" s="108">
        <f t="shared" si="10"/>
        <v>161.111111111111</v>
      </c>
      <c r="AB25" s="108">
        <f t="shared" si="10"/>
        <v>155.555555555556</v>
      </c>
      <c r="AC25" s="108">
        <f t="shared" si="10"/>
        <v>156.043956043956</v>
      </c>
      <c r="AD25" s="108">
        <f t="shared" si="10"/>
        <v>158.904109589041</v>
      </c>
      <c r="AE25" s="108">
        <f t="shared" si="10"/>
        <v>165.060240963855</v>
      </c>
      <c r="AF25" s="108">
        <f t="shared" si="10"/>
        <v>163.157894736842</v>
      </c>
      <c r="AG25" s="108">
        <f t="shared" si="10"/>
        <v>152.631578947368</v>
      </c>
      <c r="AH25" s="108">
        <f t="shared" si="10"/>
        <v>153.703703703704</v>
      </c>
      <c r="AI25" s="108">
        <f t="shared" si="10"/>
        <v>159.259259259259</v>
      </c>
      <c r="AJ25" s="108" t="e">
        <f t="shared" si="10"/>
        <v>#DIV/0!</v>
      </c>
      <c r="AK25" s="108" t="e">
        <f t="shared" si="10"/>
        <v>#DIV/0!</v>
      </c>
      <c r="AL25" s="108" t="e">
        <f t="shared" si="10"/>
        <v>#DIV/0!</v>
      </c>
      <c r="AM25" s="108" t="e">
        <f t="shared" si="10"/>
        <v>#DIV/0!</v>
      </c>
      <c r="AN25" s="108" t="e">
        <f t="shared" si="10"/>
        <v>#DIV/0!</v>
      </c>
      <c r="AO25" s="108" t="e">
        <f t="shared" si="10"/>
        <v>#DIV/0!</v>
      </c>
      <c r="AP25" s="108" t="e">
        <f t="shared" si="10"/>
        <v>#DIV/0!</v>
      </c>
      <c r="AQ25" s="108" t="e">
        <f t="shared" si="10"/>
        <v>#DIV/0!</v>
      </c>
      <c r="AR25" s="108" t="e">
        <f t="shared" si="10"/>
        <v>#DIV/0!</v>
      </c>
      <c r="AS25" s="108" t="e">
        <f t="shared" si="10"/>
        <v>#DIV/0!</v>
      </c>
      <c r="AT25" s="108" t="e">
        <f t="shared" si="10"/>
        <v>#DIV/0!</v>
      </c>
      <c r="AU25" s="108" t="e">
        <f t="shared" si="10"/>
        <v>#DIV/0!</v>
      </c>
      <c r="AV25" s="113"/>
    </row>
    <row r="26" s="54" customFormat="1" ht="17.2" customHeight="1" spans="1:48">
      <c r="A26" s="74" t="s">
        <v>36</v>
      </c>
      <c r="B26" s="75" t="s">
        <v>18</v>
      </c>
      <c r="C26" s="76">
        <v>21</v>
      </c>
      <c r="D26" s="77">
        <f>SUMPRODUCT((Sheet!$CT$160:$CT$180=$A$4)*(Sheet!$CU$160:$CU$180=$C$2)*Sheet!$DP$160:$DP$180)</f>
        <v>0</v>
      </c>
      <c r="E26" s="83">
        <f t="shared" si="1"/>
        <v>2977</v>
      </c>
      <c r="F26" s="82">
        <f>SUMPRODUCT((Sheet!$AZ$118:$AZ$180=$A$4)*(Sheet!$BA$118:$BA$180=$C$2)*Sheet!$BV$118:$BV$180)</f>
        <v>3025</v>
      </c>
      <c r="G26" s="80">
        <f t="shared" ref="G26:G36" si="11">E26-F26</f>
        <v>-48</v>
      </c>
      <c r="H26" s="81">
        <f t="shared" ref="H26:H36" si="12">IF(F26=0,"",G26/F26*100)</f>
        <v>-1.58677685950413</v>
      </c>
      <c r="I26" s="109">
        <v>112</v>
      </c>
      <c r="J26" s="109">
        <v>98</v>
      </c>
      <c r="K26" s="109">
        <v>119</v>
      </c>
      <c r="L26" s="109">
        <v>129</v>
      </c>
      <c r="M26" s="109">
        <v>94</v>
      </c>
      <c r="N26" s="109">
        <v>71</v>
      </c>
      <c r="O26" s="109">
        <v>165</v>
      </c>
      <c r="P26" s="109">
        <v>112</v>
      </c>
      <c r="Q26" s="109">
        <v>32</v>
      </c>
      <c r="R26" s="109">
        <v>158</v>
      </c>
      <c r="S26" s="109">
        <v>75</v>
      </c>
      <c r="T26" s="109">
        <v>84</v>
      </c>
      <c r="U26" s="109">
        <v>109</v>
      </c>
      <c r="V26" s="109">
        <v>198</v>
      </c>
      <c r="W26" s="109">
        <v>55</v>
      </c>
      <c r="X26" s="109">
        <v>95</v>
      </c>
      <c r="Y26" s="109">
        <v>120</v>
      </c>
      <c r="Z26" s="109">
        <v>125</v>
      </c>
      <c r="AA26" s="109">
        <v>64</v>
      </c>
      <c r="AB26" s="109">
        <v>149</v>
      </c>
      <c r="AC26" s="109">
        <v>175</v>
      </c>
      <c r="AD26" s="109">
        <v>132</v>
      </c>
      <c r="AE26" s="109">
        <v>200</v>
      </c>
      <c r="AF26" s="109">
        <v>88</v>
      </c>
      <c r="AG26" s="109">
        <v>48</v>
      </c>
      <c r="AH26" s="109">
        <v>79</v>
      </c>
      <c r="AI26" s="109">
        <v>91</v>
      </c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13"/>
    </row>
    <row r="27" s="54" customFormat="1" ht="17.2" customHeight="1" spans="1:48">
      <c r="A27" s="74" t="s">
        <v>19</v>
      </c>
      <c r="B27" s="75" t="s">
        <v>20</v>
      </c>
      <c r="C27" s="76">
        <v>22</v>
      </c>
      <c r="D27" s="77">
        <f>SUMPRODUCT((Sheet!$CT$160:$CT$180=$A$4)*(Sheet!$CU$160:$CU$180=$C$2)*Sheet!$DQ$160:$DQ$180)</f>
        <v>0</v>
      </c>
      <c r="E27" s="83">
        <f t="shared" si="1"/>
        <v>163.8</v>
      </c>
      <c r="F27" s="82">
        <f>SUMPRODUCT((Sheet!$AZ$118:$AZ$180=$A$4)*(Sheet!$BA$118:$BA$180=$C$2)*Sheet!$BW$118:$BW$180)</f>
        <v>152.2</v>
      </c>
      <c r="G27" s="80">
        <f t="shared" si="11"/>
        <v>11.6</v>
      </c>
      <c r="H27" s="81">
        <f t="shared" si="12"/>
        <v>7.62155059132718</v>
      </c>
      <c r="I27" s="109">
        <v>6.8</v>
      </c>
      <c r="J27" s="109">
        <v>5</v>
      </c>
      <c r="K27" s="109">
        <v>6</v>
      </c>
      <c r="L27" s="109">
        <v>6.5</v>
      </c>
      <c r="M27" s="109">
        <v>6.3</v>
      </c>
      <c r="N27" s="109">
        <v>5.4</v>
      </c>
      <c r="O27" s="109">
        <v>7.4</v>
      </c>
      <c r="P27" s="109">
        <v>6</v>
      </c>
      <c r="Q27" s="109">
        <v>2</v>
      </c>
      <c r="R27" s="109">
        <v>8.8</v>
      </c>
      <c r="S27" s="109">
        <v>4.2</v>
      </c>
      <c r="T27" s="109">
        <v>5.1</v>
      </c>
      <c r="U27" s="109">
        <v>6.1</v>
      </c>
      <c r="V27" s="109">
        <v>8.3</v>
      </c>
      <c r="W27" s="109">
        <v>2</v>
      </c>
      <c r="X27" s="109">
        <v>3.6</v>
      </c>
      <c r="Y27" s="109">
        <v>6</v>
      </c>
      <c r="Z27" s="109">
        <v>7.8</v>
      </c>
      <c r="AA27" s="109">
        <v>4.5</v>
      </c>
      <c r="AB27" s="109">
        <v>9.8</v>
      </c>
      <c r="AC27" s="109">
        <v>9.5</v>
      </c>
      <c r="AD27" s="109">
        <v>7.8</v>
      </c>
      <c r="AE27" s="109">
        <v>9.6</v>
      </c>
      <c r="AF27" s="109">
        <v>4</v>
      </c>
      <c r="AG27" s="109">
        <v>3.4</v>
      </c>
      <c r="AH27" s="109">
        <v>5.9</v>
      </c>
      <c r="AI27" s="109">
        <v>6</v>
      </c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13"/>
    </row>
    <row r="28" s="54" customFormat="1" ht="17.2" customHeight="1" spans="1:48">
      <c r="A28" s="74" t="s">
        <v>35</v>
      </c>
      <c r="B28" s="84" t="s">
        <v>24</v>
      </c>
      <c r="C28" s="76">
        <v>23</v>
      </c>
      <c r="D28" s="77">
        <f>SUMPRODUCT((Sheet!$CT$160:$CT$180=$A$4)*(Sheet!$CU$160:$CU$180=$C$2)*Sheet!$DR$160:$DR$180)</f>
        <v>0</v>
      </c>
      <c r="E28" s="78">
        <f>ROUND(E27*1000/E26,1)</f>
        <v>55</v>
      </c>
      <c r="F28" s="82" t="e">
        <f>SUMPRODUCT((Sheet!$AZ$118:$AZ$180=$A$4)*(Sheet!$BA$118:$BA$180=$C$2)*Sheet!$BX$118:$BX$180)</f>
        <v>#DIV/0!</v>
      </c>
      <c r="G28" s="80" t="e">
        <f t="shared" si="11"/>
        <v>#DIV/0!</v>
      </c>
      <c r="H28" s="81" t="e">
        <f t="shared" si="12"/>
        <v>#DIV/0!</v>
      </c>
      <c r="I28" s="108">
        <f>I27/I26*1000</f>
        <v>60.7142857142857</v>
      </c>
      <c r="J28" s="108">
        <f t="shared" ref="J28:AU28" si="13">J27/J26*1000</f>
        <v>51.0204081632653</v>
      </c>
      <c r="K28" s="108">
        <f t="shared" si="13"/>
        <v>50.4201680672269</v>
      </c>
      <c r="L28" s="108">
        <f t="shared" si="13"/>
        <v>50.3875968992248</v>
      </c>
      <c r="M28" s="108">
        <f t="shared" si="13"/>
        <v>67.0212765957447</v>
      </c>
      <c r="N28" s="108">
        <f t="shared" si="13"/>
        <v>76.056338028169</v>
      </c>
      <c r="O28" s="108">
        <f t="shared" si="13"/>
        <v>44.8484848484849</v>
      </c>
      <c r="P28" s="108">
        <f t="shared" si="13"/>
        <v>53.5714285714286</v>
      </c>
      <c r="Q28" s="108">
        <f t="shared" si="13"/>
        <v>62.5</v>
      </c>
      <c r="R28" s="108">
        <f t="shared" si="13"/>
        <v>55.6962025316456</v>
      </c>
      <c r="S28" s="108">
        <f t="shared" si="13"/>
        <v>56</v>
      </c>
      <c r="T28" s="108">
        <f t="shared" si="13"/>
        <v>60.7142857142857</v>
      </c>
      <c r="U28" s="108">
        <f t="shared" si="13"/>
        <v>55.9633027522936</v>
      </c>
      <c r="V28" s="108">
        <f t="shared" si="13"/>
        <v>41.9191919191919</v>
      </c>
      <c r="W28" s="108">
        <f t="shared" si="13"/>
        <v>36.3636363636364</v>
      </c>
      <c r="X28" s="108">
        <f t="shared" si="13"/>
        <v>37.8947368421053</v>
      </c>
      <c r="Y28" s="108">
        <f t="shared" si="13"/>
        <v>50</v>
      </c>
      <c r="Z28" s="108">
        <f t="shared" si="13"/>
        <v>62.4</v>
      </c>
      <c r="AA28" s="108">
        <f t="shared" si="13"/>
        <v>70.3125</v>
      </c>
      <c r="AB28" s="108">
        <f t="shared" si="13"/>
        <v>65.7718120805369</v>
      </c>
      <c r="AC28" s="108">
        <f t="shared" si="13"/>
        <v>54.2857142857143</v>
      </c>
      <c r="AD28" s="108">
        <f t="shared" si="13"/>
        <v>59.0909090909091</v>
      </c>
      <c r="AE28" s="108">
        <f t="shared" si="13"/>
        <v>48</v>
      </c>
      <c r="AF28" s="108">
        <f t="shared" si="13"/>
        <v>45.4545454545455</v>
      </c>
      <c r="AG28" s="108">
        <f t="shared" si="13"/>
        <v>70.8333333333333</v>
      </c>
      <c r="AH28" s="108">
        <f t="shared" si="13"/>
        <v>74.6835443037975</v>
      </c>
      <c r="AI28" s="108">
        <f t="shared" si="13"/>
        <v>65.9340659340659</v>
      </c>
      <c r="AJ28" s="108" t="e">
        <f t="shared" si="13"/>
        <v>#DIV/0!</v>
      </c>
      <c r="AK28" s="108" t="e">
        <f t="shared" si="13"/>
        <v>#DIV/0!</v>
      </c>
      <c r="AL28" s="108" t="e">
        <f t="shared" si="13"/>
        <v>#DIV/0!</v>
      </c>
      <c r="AM28" s="108" t="e">
        <f t="shared" si="13"/>
        <v>#DIV/0!</v>
      </c>
      <c r="AN28" s="108" t="e">
        <f t="shared" si="13"/>
        <v>#DIV/0!</v>
      </c>
      <c r="AO28" s="108" t="e">
        <f t="shared" si="13"/>
        <v>#DIV/0!</v>
      </c>
      <c r="AP28" s="108" t="e">
        <f t="shared" si="13"/>
        <v>#DIV/0!</v>
      </c>
      <c r="AQ28" s="108" t="e">
        <f t="shared" si="13"/>
        <v>#DIV/0!</v>
      </c>
      <c r="AR28" s="108" t="e">
        <f t="shared" si="13"/>
        <v>#DIV/0!</v>
      </c>
      <c r="AS28" s="108" t="e">
        <f t="shared" si="13"/>
        <v>#DIV/0!</v>
      </c>
      <c r="AT28" s="108" t="e">
        <f t="shared" si="13"/>
        <v>#DIV/0!</v>
      </c>
      <c r="AU28" s="108" t="e">
        <f t="shared" si="13"/>
        <v>#DIV/0!</v>
      </c>
      <c r="AV28" s="113"/>
    </row>
    <row r="29" s="54" customFormat="1" ht="17.2" customHeight="1" spans="1:48">
      <c r="A29" s="74" t="s">
        <v>37</v>
      </c>
      <c r="B29" s="75" t="s">
        <v>18</v>
      </c>
      <c r="C29" s="76">
        <v>24</v>
      </c>
      <c r="D29" s="77">
        <f>SUMPRODUCT((Sheet!$CT$160:$CT$180=$A$4)*(Sheet!$CU$160:$CU$180=$C$2)*Sheet!$DS$160:$DS$180)</f>
        <v>0</v>
      </c>
      <c r="E29" s="83">
        <f t="shared" si="1"/>
        <v>85</v>
      </c>
      <c r="F29" s="82">
        <f>SUMPRODUCT((Sheet!$AZ$118:$AZ$180=$A$4)*(Sheet!$BA$118:$BA$180=$C$2)*Sheet!$BY$118:$BY$180)</f>
        <v>98</v>
      </c>
      <c r="G29" s="80">
        <f t="shared" si="11"/>
        <v>-13</v>
      </c>
      <c r="H29" s="81">
        <f t="shared" si="12"/>
        <v>-13.265306122449</v>
      </c>
      <c r="I29" s="109">
        <v>0</v>
      </c>
      <c r="J29" s="109"/>
      <c r="K29" s="109"/>
      <c r="L29" s="109">
        <v>45</v>
      </c>
      <c r="M29" s="109">
        <v>40</v>
      </c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13"/>
    </row>
    <row r="30" s="54" customFormat="1" ht="17.2" customHeight="1" spans="1:48">
      <c r="A30" s="74" t="s">
        <v>19</v>
      </c>
      <c r="B30" s="75" t="s">
        <v>20</v>
      </c>
      <c r="C30" s="76">
        <v>25</v>
      </c>
      <c r="D30" s="77">
        <f>SUMPRODUCT((Sheet!$CT$160:$CT$180=$A$4)*(Sheet!$CU$160:$CU$180=$C$2)*Sheet!$DT$160:$DT$180)</f>
        <v>0</v>
      </c>
      <c r="E30" s="83">
        <f t="shared" si="1"/>
        <v>210</v>
      </c>
      <c r="F30" s="82">
        <f>SUMPRODUCT((Sheet!$AZ$118:$AZ$180=$A$4)*(Sheet!$BA$118:$BA$180=$C$2)*Sheet!$BZ$118:$BZ$180)</f>
        <v>243</v>
      </c>
      <c r="G30" s="80">
        <f t="shared" si="11"/>
        <v>-33</v>
      </c>
      <c r="H30" s="81">
        <f t="shared" si="12"/>
        <v>-13.5802469135802</v>
      </c>
      <c r="I30" s="109">
        <v>0</v>
      </c>
      <c r="J30" s="109"/>
      <c r="K30" s="109"/>
      <c r="L30" s="109">
        <v>112</v>
      </c>
      <c r="M30" s="109">
        <v>98</v>
      </c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  <c r="AP30" s="109"/>
      <c r="AQ30" s="109"/>
      <c r="AR30" s="109"/>
      <c r="AS30" s="109"/>
      <c r="AT30" s="109"/>
      <c r="AU30" s="109"/>
      <c r="AV30" s="113"/>
    </row>
    <row r="31" s="54" customFormat="1" ht="17.2" customHeight="1" spans="1:48">
      <c r="A31" s="74" t="s">
        <v>35</v>
      </c>
      <c r="B31" s="84" t="s">
        <v>24</v>
      </c>
      <c r="C31" s="76">
        <v>26</v>
      </c>
      <c r="D31" s="77">
        <f>SUMPRODUCT((Sheet!$CT$160:$CT$180=$A$4)*(Sheet!$CU$160:$CU$180=$C$2)*Sheet!$DU$160:$DU$180)</f>
        <v>0</v>
      </c>
      <c r="E31" s="78">
        <f>ROUND(E30*1000/E29,1)</f>
        <v>2470.6</v>
      </c>
      <c r="F31" s="82" t="e">
        <f>SUMPRODUCT((Sheet!$AZ$118:$AZ$180=$A$4)*(Sheet!$BA$118:$BA$180=$C$2)*Sheet!$CA$118:$CA$180)</f>
        <v>#DIV/0!</v>
      </c>
      <c r="G31" s="80" t="e">
        <f t="shared" si="11"/>
        <v>#DIV/0!</v>
      </c>
      <c r="H31" s="81" t="e">
        <f t="shared" si="12"/>
        <v>#DIV/0!</v>
      </c>
      <c r="I31" s="110" t="e">
        <f t="shared" ref="I31:AU31" si="14">I30/I29*1000</f>
        <v>#DIV/0!</v>
      </c>
      <c r="J31" s="110" t="e">
        <f t="shared" si="14"/>
        <v>#DIV/0!</v>
      </c>
      <c r="K31" s="110" t="e">
        <f t="shared" si="14"/>
        <v>#DIV/0!</v>
      </c>
      <c r="L31" s="110">
        <f t="shared" si="14"/>
        <v>2488.88888888889</v>
      </c>
      <c r="M31" s="110">
        <f t="shared" si="14"/>
        <v>2450</v>
      </c>
      <c r="N31" s="110" t="e">
        <f t="shared" si="14"/>
        <v>#DIV/0!</v>
      </c>
      <c r="O31" s="110" t="e">
        <f t="shared" si="14"/>
        <v>#DIV/0!</v>
      </c>
      <c r="P31" s="110" t="e">
        <f t="shared" si="14"/>
        <v>#DIV/0!</v>
      </c>
      <c r="Q31" s="110" t="e">
        <f t="shared" si="14"/>
        <v>#DIV/0!</v>
      </c>
      <c r="R31" s="110" t="e">
        <f t="shared" si="14"/>
        <v>#DIV/0!</v>
      </c>
      <c r="S31" s="110" t="e">
        <f t="shared" si="14"/>
        <v>#DIV/0!</v>
      </c>
      <c r="T31" s="110" t="e">
        <f t="shared" si="14"/>
        <v>#DIV/0!</v>
      </c>
      <c r="U31" s="110" t="e">
        <f t="shared" si="14"/>
        <v>#DIV/0!</v>
      </c>
      <c r="V31" s="110" t="e">
        <f t="shared" si="14"/>
        <v>#DIV/0!</v>
      </c>
      <c r="W31" s="110" t="e">
        <f t="shared" si="14"/>
        <v>#DIV/0!</v>
      </c>
      <c r="X31" s="110" t="e">
        <f t="shared" si="14"/>
        <v>#DIV/0!</v>
      </c>
      <c r="Y31" s="110" t="e">
        <f t="shared" si="14"/>
        <v>#DIV/0!</v>
      </c>
      <c r="Z31" s="110" t="e">
        <f t="shared" si="14"/>
        <v>#DIV/0!</v>
      </c>
      <c r="AA31" s="110" t="e">
        <f t="shared" si="14"/>
        <v>#DIV/0!</v>
      </c>
      <c r="AB31" s="110" t="e">
        <f t="shared" si="14"/>
        <v>#DIV/0!</v>
      </c>
      <c r="AC31" s="110" t="e">
        <f t="shared" si="14"/>
        <v>#DIV/0!</v>
      </c>
      <c r="AD31" s="110" t="e">
        <f t="shared" si="14"/>
        <v>#DIV/0!</v>
      </c>
      <c r="AE31" s="110" t="e">
        <f t="shared" si="14"/>
        <v>#DIV/0!</v>
      </c>
      <c r="AF31" s="110" t="e">
        <f t="shared" si="14"/>
        <v>#DIV/0!</v>
      </c>
      <c r="AG31" s="110" t="e">
        <f t="shared" si="14"/>
        <v>#DIV/0!</v>
      </c>
      <c r="AH31" s="110" t="e">
        <f t="shared" si="14"/>
        <v>#DIV/0!</v>
      </c>
      <c r="AI31" s="110" t="e">
        <f t="shared" si="14"/>
        <v>#DIV/0!</v>
      </c>
      <c r="AJ31" s="110" t="e">
        <f t="shared" si="14"/>
        <v>#DIV/0!</v>
      </c>
      <c r="AK31" s="110" t="e">
        <f t="shared" si="14"/>
        <v>#DIV/0!</v>
      </c>
      <c r="AL31" s="110" t="e">
        <f t="shared" si="14"/>
        <v>#DIV/0!</v>
      </c>
      <c r="AM31" s="110" t="e">
        <f t="shared" si="14"/>
        <v>#DIV/0!</v>
      </c>
      <c r="AN31" s="110" t="e">
        <f t="shared" si="14"/>
        <v>#DIV/0!</v>
      </c>
      <c r="AO31" s="110" t="e">
        <f t="shared" si="14"/>
        <v>#DIV/0!</v>
      </c>
      <c r="AP31" s="110" t="e">
        <f t="shared" si="14"/>
        <v>#DIV/0!</v>
      </c>
      <c r="AQ31" s="110" t="e">
        <f t="shared" si="14"/>
        <v>#DIV/0!</v>
      </c>
      <c r="AR31" s="110" t="e">
        <f t="shared" si="14"/>
        <v>#DIV/0!</v>
      </c>
      <c r="AS31" s="110" t="e">
        <f t="shared" si="14"/>
        <v>#DIV/0!</v>
      </c>
      <c r="AT31" s="110" t="e">
        <f t="shared" si="14"/>
        <v>#DIV/0!</v>
      </c>
      <c r="AU31" s="110" t="e">
        <f t="shared" si="14"/>
        <v>#DIV/0!</v>
      </c>
      <c r="AV31" s="113"/>
    </row>
    <row r="32" s="54" customFormat="1" ht="17.2" customHeight="1" spans="1:48">
      <c r="A32" s="74" t="s">
        <v>38</v>
      </c>
      <c r="B32" s="75" t="s">
        <v>18</v>
      </c>
      <c r="C32" s="76">
        <v>27</v>
      </c>
      <c r="D32" s="91">
        <f>SUMPRODUCT((Sheet!$CT$160:$CT$180=$A$4)*(Sheet!$CU$160:$CU$180=$C$2)*Sheet!$DV$160:$DV$180)</f>
        <v>0</v>
      </c>
      <c r="E32" s="83">
        <f t="shared" si="1"/>
        <v>200</v>
      </c>
      <c r="F32" s="82">
        <f>SUMPRODUCT((Sheet!$AZ$118:$AZ$180=$A$4)*(Sheet!$BA$118:$BA$180=$C$2)*Sheet!$CB$118:$CB$180)</f>
        <v>0</v>
      </c>
      <c r="G32" s="80">
        <f t="shared" si="11"/>
        <v>200</v>
      </c>
      <c r="H32" s="81" t="str">
        <f t="shared" si="12"/>
        <v/>
      </c>
      <c r="I32" s="109">
        <v>0</v>
      </c>
      <c r="J32" s="109"/>
      <c r="K32" s="109">
        <v>0</v>
      </c>
      <c r="L32" s="109"/>
      <c r="M32" s="109"/>
      <c r="N32" s="109"/>
      <c r="O32" s="109">
        <v>200</v>
      </c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  <c r="AV32" s="113"/>
    </row>
    <row r="33" s="54" customFormat="1" ht="17.2" customHeight="1" spans="1:48">
      <c r="A33" s="74" t="s">
        <v>39</v>
      </c>
      <c r="B33" s="75" t="s">
        <v>20</v>
      </c>
      <c r="C33" s="76">
        <v>28</v>
      </c>
      <c r="D33" s="91">
        <f>SUMPRODUCT((Sheet!$CT$160:$CT$180=$A$4)*(Sheet!$CU$160:$CU$180=$C$2)*Sheet!$DW$160:$DW$180)</f>
        <v>0</v>
      </c>
      <c r="E33" s="78">
        <f t="shared" si="1"/>
        <v>85</v>
      </c>
      <c r="F33" s="82">
        <f>SUMPRODUCT((Sheet!$AZ$118:$AZ$180=$A$4)*(Sheet!$BA$118:$BA$180=$C$2)*Sheet!$CC$118:$CC$180)</f>
        <v>0</v>
      </c>
      <c r="G33" s="80">
        <f t="shared" si="11"/>
        <v>85</v>
      </c>
      <c r="H33" s="81" t="str">
        <f t="shared" si="12"/>
        <v/>
      </c>
      <c r="I33" s="109">
        <v>0</v>
      </c>
      <c r="J33" s="109"/>
      <c r="K33" s="109"/>
      <c r="L33" s="109"/>
      <c r="M33" s="109"/>
      <c r="N33" s="109"/>
      <c r="O33" s="109">
        <v>85</v>
      </c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  <c r="AV33" s="113"/>
    </row>
    <row r="34" s="54" customFormat="1" ht="17.2" customHeight="1" spans="1:48">
      <c r="A34" s="85" t="s">
        <v>40</v>
      </c>
      <c r="B34" s="75" t="s">
        <v>18</v>
      </c>
      <c r="C34" s="76">
        <v>29</v>
      </c>
      <c r="D34" s="91">
        <f>SUMPRODUCT((Sheet!$CT$160:$CT$180=$A$4)*(Sheet!$CU$160:$CU$180=$C$2)*Sheet!$DX$160:$DX$180)</f>
        <v>0</v>
      </c>
      <c r="E34" s="83">
        <f t="shared" si="1"/>
        <v>21533</v>
      </c>
      <c r="F34" s="82">
        <f>SUMPRODUCT((Sheet!$AZ$118:$AZ$180=$A$4)*(Sheet!$BA$118:$BA$180=$C$2)*Sheet!$CD$118:$CD$180)</f>
        <v>22667</v>
      </c>
      <c r="G34" s="80">
        <f t="shared" si="11"/>
        <v>-1134</v>
      </c>
      <c r="H34" s="81">
        <f t="shared" si="12"/>
        <v>-5.00286760488816</v>
      </c>
      <c r="I34" s="109">
        <v>901</v>
      </c>
      <c r="J34" s="109">
        <v>637</v>
      </c>
      <c r="K34" s="109">
        <v>724</v>
      </c>
      <c r="L34" s="109">
        <v>1037</v>
      </c>
      <c r="M34" s="109">
        <v>804</v>
      </c>
      <c r="N34" s="109">
        <v>621</v>
      </c>
      <c r="O34" s="109">
        <v>937</v>
      </c>
      <c r="P34" s="109">
        <v>724</v>
      </c>
      <c r="Q34" s="109">
        <v>629</v>
      </c>
      <c r="R34" s="109">
        <v>813</v>
      </c>
      <c r="S34" s="109">
        <v>861</v>
      </c>
      <c r="T34" s="109">
        <v>904</v>
      </c>
      <c r="U34" s="109">
        <v>755</v>
      </c>
      <c r="V34" s="109">
        <v>1459</v>
      </c>
      <c r="W34" s="109">
        <v>621</v>
      </c>
      <c r="X34" s="109">
        <v>619</v>
      </c>
      <c r="Y34" s="109">
        <v>884</v>
      </c>
      <c r="Z34" s="109">
        <v>701</v>
      </c>
      <c r="AA34" s="109">
        <v>612</v>
      </c>
      <c r="AB34" s="109">
        <v>765</v>
      </c>
      <c r="AC34" s="109">
        <v>1135</v>
      </c>
      <c r="AD34" s="109">
        <v>724</v>
      </c>
      <c r="AE34" s="109">
        <v>916</v>
      </c>
      <c r="AF34" s="109">
        <v>640</v>
      </c>
      <c r="AG34" s="109">
        <v>677</v>
      </c>
      <c r="AH34" s="109">
        <v>792</v>
      </c>
      <c r="AI34" s="109">
        <v>641</v>
      </c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  <c r="AV34" s="113"/>
    </row>
    <row r="35" s="54" customFormat="1" ht="17.2" customHeight="1" spans="1:48">
      <c r="A35" s="85" t="s">
        <v>39</v>
      </c>
      <c r="B35" s="75" t="s">
        <v>20</v>
      </c>
      <c r="C35" s="76">
        <v>30</v>
      </c>
      <c r="D35" s="91">
        <f>SUMPRODUCT((Sheet!$CT$160:$CT$180=$A$4)*(Sheet!$CU$160:$CU$180=$C$2)*Sheet!$DY$160:$DY$180)</f>
        <v>0</v>
      </c>
      <c r="E35" s="83">
        <f t="shared" si="1"/>
        <v>47756</v>
      </c>
      <c r="F35" s="82">
        <f>SUMPRODUCT((Sheet!$AZ$118:$AZ$180=$A$4)*(Sheet!$BA$118:$BA$180=$C$2)*Sheet!$CE$118:$CE$180)</f>
        <v>50195</v>
      </c>
      <c r="G35" s="80">
        <f t="shared" si="11"/>
        <v>-2439</v>
      </c>
      <c r="H35" s="81">
        <f t="shared" si="12"/>
        <v>-4.85904970614603</v>
      </c>
      <c r="I35" s="109">
        <v>1590</v>
      </c>
      <c r="J35" s="109">
        <v>1361</v>
      </c>
      <c r="K35" s="109">
        <v>1628</v>
      </c>
      <c r="L35" s="109">
        <v>2302</v>
      </c>
      <c r="M35" s="109">
        <v>1709</v>
      </c>
      <c r="N35" s="109">
        <v>1325</v>
      </c>
      <c r="O35" s="109">
        <v>2106</v>
      </c>
      <c r="P35" s="109">
        <v>1575</v>
      </c>
      <c r="Q35" s="109">
        <v>1409</v>
      </c>
      <c r="R35" s="109">
        <v>1776</v>
      </c>
      <c r="S35" s="109">
        <v>1881</v>
      </c>
      <c r="T35" s="109">
        <v>1787</v>
      </c>
      <c r="U35" s="109">
        <v>1643</v>
      </c>
      <c r="V35" s="109">
        <v>3238</v>
      </c>
      <c r="W35" s="109">
        <v>1365</v>
      </c>
      <c r="X35" s="109">
        <v>1364</v>
      </c>
      <c r="Y35" s="109">
        <v>1949</v>
      </c>
      <c r="Z35" s="109">
        <v>1525</v>
      </c>
      <c r="AA35" s="109">
        <v>1345</v>
      </c>
      <c r="AB35" s="109">
        <v>1663</v>
      </c>
      <c r="AC35" s="109">
        <v>2610</v>
      </c>
      <c r="AD35" s="109">
        <v>2389</v>
      </c>
      <c r="AE35" s="109">
        <v>2073</v>
      </c>
      <c r="AF35" s="109">
        <v>1415</v>
      </c>
      <c r="AG35" s="109">
        <v>1503</v>
      </c>
      <c r="AH35" s="109">
        <v>1778</v>
      </c>
      <c r="AI35" s="109">
        <v>1447</v>
      </c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13"/>
    </row>
    <row r="36" s="54" customFormat="1" ht="17.2" customHeight="1" spans="1:48">
      <c r="A36" s="85" t="s">
        <v>41</v>
      </c>
      <c r="B36" s="75" t="s">
        <v>18</v>
      </c>
      <c r="C36" s="76">
        <v>31</v>
      </c>
      <c r="D36" s="91">
        <f>SUMPRODUCT((Sheet!$CT$160:$CT$180=$A$4)*(Sheet!$CU$160:$CU$180=$C$2)*Sheet!$DZ$160:$DZ$180)</f>
        <v>0</v>
      </c>
      <c r="E36" s="83">
        <f t="shared" si="1"/>
        <v>5888</v>
      </c>
      <c r="F36" s="82">
        <f>SUMPRODUCT((Sheet!$AZ$118:$AZ$180=$A$4)*(Sheet!$BA$118:$BA$180=$C$2)*Sheet!$CF$118:$CF$180)</f>
        <v>6054</v>
      </c>
      <c r="G36" s="80">
        <f t="shared" si="11"/>
        <v>-166</v>
      </c>
      <c r="H36" s="81">
        <f t="shared" si="12"/>
        <v>-2.74198876775685</v>
      </c>
      <c r="I36" s="107">
        <f>I38+I40+I42+I44</f>
        <v>209</v>
      </c>
      <c r="J36" s="107">
        <f t="shared" ref="J36:AU37" si="15">J38+J40+J42+J44</f>
        <v>185</v>
      </c>
      <c r="K36" s="107">
        <f t="shared" si="15"/>
        <v>141</v>
      </c>
      <c r="L36" s="107">
        <f t="shared" si="15"/>
        <v>310</v>
      </c>
      <c r="M36" s="107">
        <f t="shared" si="15"/>
        <v>359</v>
      </c>
      <c r="N36" s="107">
        <f t="shared" si="15"/>
        <v>118</v>
      </c>
      <c r="O36" s="107">
        <f t="shared" si="15"/>
        <v>367</v>
      </c>
      <c r="P36" s="107">
        <f t="shared" si="15"/>
        <v>184</v>
      </c>
      <c r="Q36" s="107">
        <f t="shared" si="15"/>
        <v>114</v>
      </c>
      <c r="R36" s="107">
        <f t="shared" si="15"/>
        <v>225</v>
      </c>
      <c r="S36" s="107">
        <f t="shared" si="15"/>
        <v>111</v>
      </c>
      <c r="T36" s="107">
        <f t="shared" si="15"/>
        <v>132</v>
      </c>
      <c r="U36" s="107">
        <f t="shared" si="15"/>
        <v>174</v>
      </c>
      <c r="V36" s="107">
        <f t="shared" si="15"/>
        <v>483</v>
      </c>
      <c r="W36" s="107">
        <f t="shared" si="15"/>
        <v>91</v>
      </c>
      <c r="X36" s="107">
        <f t="shared" si="15"/>
        <v>236</v>
      </c>
      <c r="Y36" s="107">
        <f t="shared" si="15"/>
        <v>222</v>
      </c>
      <c r="Z36" s="107">
        <f t="shared" si="15"/>
        <v>273</v>
      </c>
      <c r="AA36" s="107">
        <f t="shared" si="15"/>
        <v>94</v>
      </c>
      <c r="AB36" s="107">
        <f t="shared" si="15"/>
        <v>202</v>
      </c>
      <c r="AC36" s="107">
        <f t="shared" si="15"/>
        <v>360</v>
      </c>
      <c r="AD36" s="107">
        <f t="shared" si="15"/>
        <v>192</v>
      </c>
      <c r="AE36" s="107">
        <f t="shared" si="15"/>
        <v>346</v>
      </c>
      <c r="AF36" s="107">
        <f t="shared" si="15"/>
        <v>191</v>
      </c>
      <c r="AG36" s="107">
        <f t="shared" si="15"/>
        <v>69</v>
      </c>
      <c r="AH36" s="107">
        <f t="shared" si="15"/>
        <v>248</v>
      </c>
      <c r="AI36" s="107">
        <f t="shared" si="15"/>
        <v>252</v>
      </c>
      <c r="AJ36" s="107">
        <f t="shared" si="15"/>
        <v>0</v>
      </c>
      <c r="AK36" s="107">
        <f t="shared" si="15"/>
        <v>0</v>
      </c>
      <c r="AL36" s="107">
        <f t="shared" si="15"/>
        <v>0</v>
      </c>
      <c r="AM36" s="107">
        <f t="shared" si="15"/>
        <v>0</v>
      </c>
      <c r="AN36" s="107">
        <f t="shared" si="15"/>
        <v>0</v>
      </c>
      <c r="AO36" s="107">
        <f t="shared" si="15"/>
        <v>0</v>
      </c>
      <c r="AP36" s="107">
        <f t="shared" si="15"/>
        <v>0</v>
      </c>
      <c r="AQ36" s="107">
        <f t="shared" si="15"/>
        <v>0</v>
      </c>
      <c r="AR36" s="107">
        <f t="shared" si="15"/>
        <v>0</v>
      </c>
      <c r="AS36" s="107">
        <f t="shared" si="15"/>
        <v>0</v>
      </c>
      <c r="AT36" s="107">
        <f t="shared" si="15"/>
        <v>0</v>
      </c>
      <c r="AU36" s="107">
        <f t="shared" si="15"/>
        <v>0</v>
      </c>
      <c r="AV36" s="113"/>
    </row>
    <row r="37" s="54" customFormat="1" ht="17.2" customHeight="1" spans="1:48">
      <c r="A37" s="85" t="s">
        <v>26</v>
      </c>
      <c r="B37" s="75" t="s">
        <v>20</v>
      </c>
      <c r="C37" s="76">
        <v>32</v>
      </c>
      <c r="D37" s="91">
        <f>SUMPRODUCT((Sheet!$CT$160:$CT$180=$A$4)*(Sheet!$CU$160:$CU$180=$C$2)*Sheet!$EA$160:$EA$180)</f>
        <v>0</v>
      </c>
      <c r="E37" s="78">
        <f t="shared" si="1"/>
        <v>20171</v>
      </c>
      <c r="F37" s="82">
        <f>SUMPRODUCT((Sheet!$AZ$118:$AZ$180=$A$4)*(Sheet!$BA$118:$BA$180=$C$2)*Sheet!$CG$118:$CG$180)</f>
        <v>21194</v>
      </c>
      <c r="G37" s="80">
        <f t="shared" ref="G37:G46" si="16">E37-F37</f>
        <v>-1023</v>
      </c>
      <c r="H37" s="81">
        <f t="shared" ref="H37:H46" si="17">IF(F37=0,"",G37/F37*100)</f>
        <v>-4.82683778427857</v>
      </c>
      <c r="I37" s="107">
        <f>I39+I41+I43+I45</f>
        <v>794</v>
      </c>
      <c r="J37" s="107">
        <f t="shared" si="15"/>
        <v>645</v>
      </c>
      <c r="K37" s="107">
        <f t="shared" si="15"/>
        <v>472</v>
      </c>
      <c r="L37" s="107">
        <f t="shared" si="15"/>
        <v>1068</v>
      </c>
      <c r="M37" s="107">
        <f t="shared" si="15"/>
        <v>1198</v>
      </c>
      <c r="N37" s="107">
        <f t="shared" si="15"/>
        <v>390</v>
      </c>
      <c r="O37" s="107">
        <f t="shared" si="15"/>
        <v>1215</v>
      </c>
      <c r="P37" s="107">
        <f t="shared" si="15"/>
        <v>631</v>
      </c>
      <c r="Q37" s="107">
        <f t="shared" si="15"/>
        <v>429</v>
      </c>
      <c r="R37" s="107">
        <f t="shared" si="15"/>
        <v>777</v>
      </c>
      <c r="S37" s="107">
        <f t="shared" si="15"/>
        <v>381</v>
      </c>
      <c r="T37" s="107">
        <f t="shared" si="15"/>
        <v>468</v>
      </c>
      <c r="U37" s="107">
        <f t="shared" si="15"/>
        <v>524</v>
      </c>
      <c r="V37" s="107">
        <f t="shared" si="15"/>
        <v>1660</v>
      </c>
      <c r="W37" s="107">
        <f t="shared" si="15"/>
        <v>353</v>
      </c>
      <c r="X37" s="107">
        <f t="shared" si="15"/>
        <v>803</v>
      </c>
      <c r="Y37" s="107">
        <f t="shared" si="15"/>
        <v>768</v>
      </c>
      <c r="Z37" s="107">
        <f t="shared" si="15"/>
        <v>961</v>
      </c>
      <c r="AA37" s="107">
        <f t="shared" si="15"/>
        <v>293</v>
      </c>
      <c r="AB37" s="107">
        <f t="shared" si="15"/>
        <v>702</v>
      </c>
      <c r="AC37" s="107">
        <f t="shared" si="15"/>
        <v>1204</v>
      </c>
      <c r="AD37" s="107">
        <f t="shared" si="15"/>
        <v>648</v>
      </c>
      <c r="AE37" s="107">
        <f t="shared" si="15"/>
        <v>1190</v>
      </c>
      <c r="AF37" s="107">
        <f t="shared" si="15"/>
        <v>641</v>
      </c>
      <c r="AG37" s="107">
        <f t="shared" si="15"/>
        <v>227</v>
      </c>
      <c r="AH37" s="107">
        <f t="shared" si="15"/>
        <v>865</v>
      </c>
      <c r="AI37" s="107">
        <f t="shared" si="15"/>
        <v>864</v>
      </c>
      <c r="AJ37" s="107">
        <f t="shared" si="15"/>
        <v>0</v>
      </c>
      <c r="AK37" s="107">
        <f t="shared" si="15"/>
        <v>0</v>
      </c>
      <c r="AL37" s="107">
        <f t="shared" si="15"/>
        <v>0</v>
      </c>
      <c r="AM37" s="107">
        <f t="shared" si="15"/>
        <v>0</v>
      </c>
      <c r="AN37" s="107">
        <f t="shared" si="15"/>
        <v>0</v>
      </c>
      <c r="AO37" s="107">
        <f t="shared" si="15"/>
        <v>0</v>
      </c>
      <c r="AP37" s="107">
        <f t="shared" si="15"/>
        <v>0</v>
      </c>
      <c r="AQ37" s="107">
        <f t="shared" si="15"/>
        <v>0</v>
      </c>
      <c r="AR37" s="107">
        <f t="shared" si="15"/>
        <v>0</v>
      </c>
      <c r="AS37" s="107">
        <f t="shared" si="15"/>
        <v>0</v>
      </c>
      <c r="AT37" s="107">
        <f t="shared" si="15"/>
        <v>0</v>
      </c>
      <c r="AU37" s="107">
        <f t="shared" si="15"/>
        <v>0</v>
      </c>
      <c r="AV37" s="113"/>
    </row>
    <row r="38" s="54" customFormat="1" ht="17.2" customHeight="1" spans="1:48">
      <c r="A38" s="87" t="s">
        <v>42</v>
      </c>
      <c r="B38" s="88" t="s">
        <v>18</v>
      </c>
      <c r="C38" s="76">
        <v>33</v>
      </c>
      <c r="D38" s="91">
        <f>SUMPRODUCT((Sheet!$CT$160:$CT$180=$A$4)*(Sheet!$CU$160:$CU$180=$C$2)*Sheet!$EB$160:$EB$180)</f>
        <v>0</v>
      </c>
      <c r="E38" s="78">
        <f t="shared" si="1"/>
        <v>4187</v>
      </c>
      <c r="F38" s="82">
        <f>SUMPRODUCT((Sheet!$AZ$118:$AZ$180=$A$4)*(Sheet!$BA$118:$BA$180=$C$2)*Sheet!$CH$118:$CH$180)</f>
        <v>4319</v>
      </c>
      <c r="G38" s="80">
        <f t="shared" si="16"/>
        <v>-132</v>
      </c>
      <c r="H38" s="81">
        <f t="shared" si="17"/>
        <v>-3.05626302384811</v>
      </c>
      <c r="I38" s="109">
        <v>148</v>
      </c>
      <c r="J38" s="109">
        <v>131</v>
      </c>
      <c r="K38" s="109">
        <v>100</v>
      </c>
      <c r="L38" s="109">
        <v>217</v>
      </c>
      <c r="M38" s="109">
        <v>247</v>
      </c>
      <c r="N38" s="109">
        <v>83</v>
      </c>
      <c r="O38" s="109">
        <v>255</v>
      </c>
      <c r="P38" s="109">
        <v>134</v>
      </c>
      <c r="Q38" s="109">
        <v>84</v>
      </c>
      <c r="R38" s="109">
        <v>163</v>
      </c>
      <c r="S38" s="109">
        <v>81</v>
      </c>
      <c r="T38" s="109">
        <v>101</v>
      </c>
      <c r="U38" s="109">
        <v>122</v>
      </c>
      <c r="V38" s="109">
        <v>344</v>
      </c>
      <c r="W38" s="109">
        <v>66</v>
      </c>
      <c r="X38" s="109">
        <v>165</v>
      </c>
      <c r="Y38" s="109">
        <v>165</v>
      </c>
      <c r="Z38" s="109">
        <v>195</v>
      </c>
      <c r="AA38" s="109">
        <v>66</v>
      </c>
      <c r="AB38" s="109">
        <v>148</v>
      </c>
      <c r="AC38" s="109">
        <v>250</v>
      </c>
      <c r="AD38" s="109">
        <v>141</v>
      </c>
      <c r="AE38" s="109">
        <v>244</v>
      </c>
      <c r="AF38" s="109">
        <v>133</v>
      </c>
      <c r="AG38" s="109">
        <v>47</v>
      </c>
      <c r="AH38" s="109">
        <v>179</v>
      </c>
      <c r="AI38" s="109">
        <v>178</v>
      </c>
      <c r="AJ38" s="109"/>
      <c r="AK38" s="109"/>
      <c r="AL38" s="109"/>
      <c r="AM38" s="109"/>
      <c r="AN38" s="109"/>
      <c r="AO38" s="109"/>
      <c r="AP38" s="109"/>
      <c r="AQ38" s="109"/>
      <c r="AR38" s="109"/>
      <c r="AS38" s="109"/>
      <c r="AT38" s="109"/>
      <c r="AU38" s="109"/>
      <c r="AV38" s="113"/>
    </row>
    <row r="39" s="54" customFormat="1" ht="17.2" customHeight="1" spans="1:48">
      <c r="A39" s="87" t="s">
        <v>43</v>
      </c>
      <c r="B39" s="88" t="s">
        <v>20</v>
      </c>
      <c r="C39" s="76">
        <v>34</v>
      </c>
      <c r="D39" s="91">
        <f>SUMPRODUCT((Sheet!$CT$160:$CT$180=$A$4)*(Sheet!$CU$160:$CU$180=$C$2)*Sheet!$EC$160:$EC$180)</f>
        <v>0</v>
      </c>
      <c r="E39" s="78">
        <f t="shared" si="1"/>
        <v>16888</v>
      </c>
      <c r="F39" s="82">
        <f>SUMPRODUCT((Sheet!$AZ$118:$AZ$180=$A$4)*(Sheet!$BA$118:$BA$180=$C$2)*Sheet!$CI$118:$CI$180)</f>
        <v>17763</v>
      </c>
      <c r="G39" s="80">
        <f t="shared" si="16"/>
        <v>-875</v>
      </c>
      <c r="H39" s="81">
        <f t="shared" si="17"/>
        <v>-4.92596971232337</v>
      </c>
      <c r="I39" s="109">
        <v>637</v>
      </c>
      <c r="J39" s="109">
        <v>542</v>
      </c>
      <c r="K39" s="109">
        <v>397</v>
      </c>
      <c r="L39" s="109">
        <v>882</v>
      </c>
      <c r="M39" s="109">
        <v>999</v>
      </c>
      <c r="N39" s="109">
        <v>330</v>
      </c>
      <c r="O39" s="109">
        <v>1004</v>
      </c>
      <c r="P39" s="109">
        <v>545</v>
      </c>
      <c r="Q39" s="109">
        <v>345</v>
      </c>
      <c r="R39" s="109">
        <v>661</v>
      </c>
      <c r="S39" s="109">
        <v>326</v>
      </c>
      <c r="T39" s="109">
        <v>411</v>
      </c>
      <c r="U39" s="109">
        <v>438</v>
      </c>
      <c r="V39" s="109">
        <v>1404</v>
      </c>
      <c r="W39" s="109">
        <v>252</v>
      </c>
      <c r="X39" s="109">
        <v>681</v>
      </c>
      <c r="Y39" s="109">
        <v>664</v>
      </c>
      <c r="Z39" s="109">
        <v>788</v>
      </c>
      <c r="AA39" s="109">
        <v>239</v>
      </c>
      <c r="AB39" s="109">
        <v>600</v>
      </c>
      <c r="AC39" s="109">
        <v>1012</v>
      </c>
      <c r="AD39" s="109">
        <v>558</v>
      </c>
      <c r="AE39" s="109">
        <v>996</v>
      </c>
      <c r="AF39" s="109">
        <v>537</v>
      </c>
      <c r="AG39" s="109">
        <v>183</v>
      </c>
      <c r="AH39" s="109">
        <v>732</v>
      </c>
      <c r="AI39" s="109">
        <v>725</v>
      </c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  <c r="AV39" s="113"/>
    </row>
    <row r="40" s="54" customFormat="1" ht="17.2" customHeight="1" spans="1:48">
      <c r="A40" s="87" t="s">
        <v>44</v>
      </c>
      <c r="B40" s="88" t="s">
        <v>18</v>
      </c>
      <c r="C40" s="76">
        <v>35</v>
      </c>
      <c r="D40" s="91">
        <f>SUMPRODUCT((Sheet!$CT$160:$CT$180=$A$4)*(Sheet!$CU$160:$CU$180=$C$2)*Sheet!$ED$160:$ED$180)</f>
        <v>0</v>
      </c>
      <c r="E40" s="78">
        <f t="shared" si="1"/>
        <v>1701</v>
      </c>
      <c r="F40" s="82">
        <f>SUMPRODUCT((Sheet!$AZ$118:$AZ$180=$A$4)*(Sheet!$BA$118:$BA$180=$C$2)*Sheet!$CJ$118:$CJ$180)</f>
        <v>1735</v>
      </c>
      <c r="G40" s="80">
        <f t="shared" si="16"/>
        <v>-34</v>
      </c>
      <c r="H40" s="81">
        <f t="shared" si="17"/>
        <v>-1.95965417867435</v>
      </c>
      <c r="I40" s="109">
        <v>61</v>
      </c>
      <c r="J40" s="109">
        <v>54</v>
      </c>
      <c r="K40" s="109">
        <v>41</v>
      </c>
      <c r="L40" s="109">
        <v>93</v>
      </c>
      <c r="M40" s="109">
        <v>112</v>
      </c>
      <c r="N40" s="109">
        <v>35</v>
      </c>
      <c r="O40" s="109">
        <v>112</v>
      </c>
      <c r="P40" s="109">
        <v>50</v>
      </c>
      <c r="Q40" s="109">
        <v>30</v>
      </c>
      <c r="R40" s="109">
        <v>62</v>
      </c>
      <c r="S40" s="109">
        <v>30</v>
      </c>
      <c r="T40" s="109">
        <v>31</v>
      </c>
      <c r="U40" s="109">
        <v>52</v>
      </c>
      <c r="V40" s="109">
        <v>139</v>
      </c>
      <c r="W40" s="109">
        <v>25</v>
      </c>
      <c r="X40" s="109">
        <v>71</v>
      </c>
      <c r="Y40" s="109">
        <v>57</v>
      </c>
      <c r="Z40" s="109">
        <v>78</v>
      </c>
      <c r="AA40" s="109">
        <v>28</v>
      </c>
      <c r="AB40" s="109">
        <v>54</v>
      </c>
      <c r="AC40" s="109">
        <v>110</v>
      </c>
      <c r="AD40" s="109">
        <v>51</v>
      </c>
      <c r="AE40" s="109">
        <v>102</v>
      </c>
      <c r="AF40" s="109">
        <v>58</v>
      </c>
      <c r="AG40" s="109">
        <v>22</v>
      </c>
      <c r="AH40" s="109">
        <v>69</v>
      </c>
      <c r="AI40" s="109">
        <v>74</v>
      </c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  <c r="AV40" s="113"/>
    </row>
    <row r="41" s="54" customFormat="1" ht="17.2" customHeight="1" spans="1:48">
      <c r="A41" s="87" t="s">
        <v>43</v>
      </c>
      <c r="B41" s="88" t="s">
        <v>20</v>
      </c>
      <c r="C41" s="76">
        <v>36</v>
      </c>
      <c r="D41" s="91">
        <f>SUMPRODUCT((Sheet!$CT$160:$CT$180=$A$4)*(Sheet!$CU$160:$CU$180=$C$2)*Sheet!$EE$160:$EE$180)</f>
        <v>0</v>
      </c>
      <c r="E41" s="78">
        <f t="shared" si="1"/>
        <v>3283</v>
      </c>
      <c r="F41" s="82">
        <f>SUMPRODUCT((Sheet!$AZ$118:$AZ$180=$A$4)*(Sheet!$BA$118:$BA$180=$C$2)*Sheet!$CK$118:$CK$180)</f>
        <v>3431</v>
      </c>
      <c r="G41" s="80">
        <f t="shared" si="16"/>
        <v>-148</v>
      </c>
      <c r="H41" s="81">
        <f t="shared" si="17"/>
        <v>-4.31361119207228</v>
      </c>
      <c r="I41" s="109">
        <v>157</v>
      </c>
      <c r="J41" s="109">
        <v>103</v>
      </c>
      <c r="K41" s="109">
        <v>75</v>
      </c>
      <c r="L41" s="109">
        <v>186</v>
      </c>
      <c r="M41" s="109">
        <v>199</v>
      </c>
      <c r="N41" s="109">
        <v>60</v>
      </c>
      <c r="O41" s="109">
        <v>211</v>
      </c>
      <c r="P41" s="109">
        <v>86</v>
      </c>
      <c r="Q41" s="109">
        <v>84</v>
      </c>
      <c r="R41" s="109">
        <v>116</v>
      </c>
      <c r="S41" s="109">
        <v>55</v>
      </c>
      <c r="T41" s="109">
        <v>57</v>
      </c>
      <c r="U41" s="109">
        <v>86</v>
      </c>
      <c r="V41" s="109">
        <v>256</v>
      </c>
      <c r="W41" s="109">
        <v>101</v>
      </c>
      <c r="X41" s="109">
        <v>122</v>
      </c>
      <c r="Y41" s="109">
        <v>104</v>
      </c>
      <c r="Z41" s="109">
        <v>173</v>
      </c>
      <c r="AA41" s="109">
        <v>54</v>
      </c>
      <c r="AB41" s="109">
        <v>102</v>
      </c>
      <c r="AC41" s="109">
        <v>192</v>
      </c>
      <c r="AD41" s="109">
        <v>90</v>
      </c>
      <c r="AE41" s="109">
        <v>194</v>
      </c>
      <c r="AF41" s="109">
        <v>104</v>
      </c>
      <c r="AG41" s="109">
        <v>44</v>
      </c>
      <c r="AH41" s="109">
        <v>133</v>
      </c>
      <c r="AI41" s="109">
        <v>139</v>
      </c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  <c r="AV41" s="113"/>
    </row>
    <row r="42" s="54" customFormat="1" ht="17.2" customHeight="1" spans="1:48">
      <c r="A42" s="87" t="s">
        <v>45</v>
      </c>
      <c r="B42" s="88" t="s">
        <v>18</v>
      </c>
      <c r="C42" s="76">
        <v>37</v>
      </c>
      <c r="D42" s="91">
        <f>SUMPRODUCT((Sheet!$CT$160:$CT$180=$A$4)*(Sheet!$CU$160:$CU$180=$C$2)*Sheet!$EF$160:$EF$180)</f>
        <v>0</v>
      </c>
      <c r="E42" s="78">
        <f t="shared" si="1"/>
        <v>0</v>
      </c>
      <c r="F42" s="82">
        <f>SUMPRODUCT((Sheet!$AZ$118:$AZ$180=$A$4)*(Sheet!$BA$118:$BA$180=$C$2)*Sheet!$CL$118:$CL$180)</f>
        <v>0</v>
      </c>
      <c r="G42" s="80">
        <f t="shared" si="16"/>
        <v>0</v>
      </c>
      <c r="H42" s="81" t="str">
        <f t="shared" si="17"/>
        <v/>
      </c>
      <c r="I42" s="109">
        <v>0</v>
      </c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  <c r="AT42" s="109"/>
      <c r="AU42" s="109"/>
      <c r="AV42" s="113"/>
    </row>
    <row r="43" s="54" customFormat="1" ht="17.2" customHeight="1" spans="1:48">
      <c r="A43" s="87" t="s">
        <v>43</v>
      </c>
      <c r="B43" s="88" t="s">
        <v>20</v>
      </c>
      <c r="C43" s="76">
        <v>38</v>
      </c>
      <c r="D43" s="91">
        <f>SUMPRODUCT((Sheet!$CT$160:$CT$180=$A$4)*(Sheet!$CU$160:$CU$180=$C$2)*Sheet!$EG$160:$EG$180)</f>
        <v>0</v>
      </c>
      <c r="E43" s="78">
        <f t="shared" si="1"/>
        <v>0</v>
      </c>
      <c r="F43" s="82">
        <f>SUMPRODUCT((Sheet!$AZ$118:$AZ$180=$A$4)*(Sheet!$BA$118:$BA$180=$C$2)*Sheet!$CM$118:$CM$180)</f>
        <v>0</v>
      </c>
      <c r="G43" s="80">
        <f t="shared" si="16"/>
        <v>0</v>
      </c>
      <c r="H43" s="81" t="str">
        <f t="shared" si="17"/>
        <v/>
      </c>
      <c r="I43" s="109">
        <v>0</v>
      </c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  <c r="AT43" s="109"/>
      <c r="AU43" s="109"/>
      <c r="AV43" s="113"/>
    </row>
    <row r="44" s="54" customFormat="1" ht="17.2" customHeight="1" spans="1:48">
      <c r="A44" s="87" t="s">
        <v>46</v>
      </c>
      <c r="B44" s="88" t="s">
        <v>18</v>
      </c>
      <c r="C44" s="76">
        <v>39</v>
      </c>
      <c r="D44" s="91">
        <f>SUMPRODUCT((Sheet!$CT$160:$CT$180=$A$4)*(Sheet!$CU$160:$CU$180=$C$2)*Sheet!$EH$160:$EH$180)</f>
        <v>0</v>
      </c>
      <c r="E44" s="78">
        <f t="shared" si="1"/>
        <v>0</v>
      </c>
      <c r="F44" s="82">
        <f>SUMPRODUCT((Sheet!$AZ$118:$AZ$180=$A$4)*(Sheet!$BA$118:$BA$180=$C$2)*Sheet!$CN$118:$CN$180)</f>
        <v>0</v>
      </c>
      <c r="G44" s="80">
        <f t="shared" si="16"/>
        <v>0</v>
      </c>
      <c r="H44" s="81" t="str">
        <f t="shared" si="17"/>
        <v/>
      </c>
      <c r="I44" s="109">
        <v>0</v>
      </c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S44" s="109"/>
      <c r="AT44" s="109"/>
      <c r="AU44" s="109"/>
      <c r="AV44" s="113"/>
    </row>
    <row r="45" s="54" customFormat="1" ht="17.2" customHeight="1" spans="1:48">
      <c r="A45" s="87" t="s">
        <v>47</v>
      </c>
      <c r="B45" s="88" t="s">
        <v>20</v>
      </c>
      <c r="C45" s="76">
        <v>40</v>
      </c>
      <c r="D45" s="91">
        <f>SUMPRODUCT((Sheet!$CT$160:$CT$180=$A$4)*(Sheet!$CU$160:$CU$180=$C$2)*Sheet!$EI$160:$EI$180)</f>
        <v>0</v>
      </c>
      <c r="E45" s="78">
        <f t="shared" si="1"/>
        <v>0</v>
      </c>
      <c r="F45" s="82">
        <f>SUMPRODUCT((Sheet!$AZ$118:$AZ$180=$A$4)*(Sheet!$BA$118:$BA$180=$C$2)*Sheet!$CO$118:$CO$180)</f>
        <v>0</v>
      </c>
      <c r="G45" s="80">
        <f t="shared" si="16"/>
        <v>0</v>
      </c>
      <c r="H45" s="81" t="str">
        <f t="shared" si="17"/>
        <v/>
      </c>
      <c r="I45" s="109">
        <v>0</v>
      </c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09"/>
      <c r="AT45" s="109"/>
      <c r="AU45" s="109"/>
      <c r="AV45" s="113"/>
    </row>
    <row r="46" s="54" customFormat="1" ht="17.2" customHeight="1" spans="1:48">
      <c r="A46" s="74" t="s">
        <v>48</v>
      </c>
      <c r="B46" s="75" t="s">
        <v>18</v>
      </c>
      <c r="C46" s="76">
        <v>41</v>
      </c>
      <c r="D46" s="91">
        <f>SUMPRODUCT((Sheet!$CT$160:$CT$180=$A$4)*(Sheet!$CU$160:$CU$180=$C$2)*Sheet!$EJ$160:$EJ$180)</f>
        <v>0</v>
      </c>
      <c r="E46" s="83">
        <f t="shared" si="1"/>
        <v>0</v>
      </c>
      <c r="F46" s="82">
        <f>SUMPRODUCT((Sheet!$AZ$118:$AZ$180=$A$4)*(Sheet!$BA$118:$BA$180=$C$2)*Sheet!$CP$118:$CP$180)</f>
        <v>0</v>
      </c>
      <c r="G46" s="80">
        <f t="shared" si="16"/>
        <v>0</v>
      </c>
      <c r="H46" s="81" t="str">
        <f t="shared" si="17"/>
        <v/>
      </c>
      <c r="I46" s="109">
        <v>0</v>
      </c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09"/>
      <c r="AS46" s="109"/>
      <c r="AT46" s="109"/>
      <c r="AU46" s="109"/>
      <c r="AV46" s="113"/>
    </row>
    <row r="47" s="54" customFormat="1" ht="17.2" customHeight="1" spans="1:48">
      <c r="A47" s="74"/>
      <c r="B47" s="75"/>
      <c r="C47" s="76"/>
      <c r="D47" s="91"/>
      <c r="E47" s="78"/>
      <c r="F47" s="82"/>
      <c r="G47" s="80"/>
      <c r="H47" s="81"/>
      <c r="I47" s="109">
        <v>0</v>
      </c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09"/>
      <c r="AS47" s="109"/>
      <c r="AT47" s="109"/>
      <c r="AU47" s="109"/>
      <c r="AV47" s="113"/>
    </row>
    <row r="48" s="54" customFormat="1" ht="17.2" customHeight="1" spans="1:48">
      <c r="A48" s="75" t="s">
        <v>49</v>
      </c>
      <c r="B48" s="75" t="s">
        <v>18</v>
      </c>
      <c r="C48" s="76">
        <v>43</v>
      </c>
      <c r="D48" s="91">
        <f>SUMPRODUCT((Sheet!$CT$160:$CT$180=$A$4)*(Sheet!$CU$160:$CU$180=$C$2)*Sheet!$EL$160:$EL$180)</f>
        <v>0</v>
      </c>
      <c r="E48" s="83">
        <f t="shared" si="1"/>
        <v>0</v>
      </c>
      <c r="F48" s="82">
        <f>SUMPRODUCT((Sheet!$AZ$118:$AZ$180=$A$4)*(Sheet!$BA$118:$BA$180=$C$2)*Sheet!$CR$118:$CR$180)</f>
        <v>0</v>
      </c>
      <c r="G48" s="80">
        <f>E48-F48</f>
        <v>0</v>
      </c>
      <c r="H48" s="81" t="str">
        <f>IF(F48=0,"",G48/F48*100)</f>
        <v/>
      </c>
      <c r="I48" s="109">
        <v>0</v>
      </c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13"/>
    </row>
    <row r="49" s="54" customFormat="1" ht="17.2" customHeight="1" spans="1:48">
      <c r="A49" s="75"/>
      <c r="B49" s="76"/>
      <c r="C49" s="76"/>
      <c r="D49" s="91"/>
      <c r="E49" s="78"/>
      <c r="F49" s="82"/>
      <c r="G49" s="80"/>
      <c r="H49" s="81"/>
      <c r="I49" s="109">
        <v>0</v>
      </c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109"/>
      <c r="AQ49" s="109"/>
      <c r="AR49" s="109"/>
      <c r="AS49" s="109"/>
      <c r="AT49" s="109"/>
      <c r="AU49" s="109"/>
      <c r="AV49" s="113"/>
    </row>
    <row r="50" ht="18" customHeight="1" spans="1:48">
      <c r="A50" s="92" t="s">
        <v>50</v>
      </c>
      <c r="B50" s="93" t="s">
        <v>51</v>
      </c>
      <c r="C50" s="93" t="s">
        <v>52</v>
      </c>
      <c r="D50" s="93"/>
      <c r="E50" s="93" t="s">
        <v>53</v>
      </c>
      <c r="F50" s="94"/>
      <c r="G50" s="94"/>
      <c r="H50" s="95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2"/>
    </row>
    <row r="51" ht="39" customHeight="1" spans="1:48">
      <c r="A51" s="96" t="s">
        <v>54</v>
      </c>
      <c r="B51" s="96"/>
      <c r="C51" s="96"/>
      <c r="D51" s="96"/>
      <c r="E51" s="96"/>
      <c r="F51" s="96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2"/>
      <c r="AB51" s="112"/>
      <c r="AC51" s="112"/>
      <c r="AD51" s="112"/>
      <c r="AE51" s="112"/>
      <c r="AF51" s="112"/>
      <c r="AG51" s="112"/>
      <c r="AH51" s="112"/>
      <c r="AI51" s="112"/>
      <c r="AJ51" s="112"/>
      <c r="AK51" s="112"/>
      <c r="AL51" s="112"/>
      <c r="AM51" s="112"/>
      <c r="AN51" s="112"/>
      <c r="AO51" s="112"/>
      <c r="AP51" s="112"/>
      <c r="AQ51" s="112"/>
      <c r="AR51" s="112"/>
      <c r="AS51" s="112"/>
      <c r="AT51" s="112"/>
      <c r="AU51" s="112"/>
      <c r="AV51" s="112"/>
    </row>
    <row r="52" ht="16.5" customHeight="1" spans="1:7">
      <c r="A52" s="97"/>
      <c r="B52" s="97"/>
      <c r="C52" s="97"/>
      <c r="D52" s="97"/>
      <c r="E52" s="97"/>
      <c r="F52" s="97"/>
      <c r="G52" s="97"/>
    </row>
    <row r="53" ht="16.5" customHeight="1" spans="1:7">
      <c r="A53" s="97"/>
      <c r="B53" s="97"/>
      <c r="C53" s="97"/>
      <c r="D53" s="97"/>
      <c r="E53" s="97"/>
      <c r="F53" s="97"/>
      <c r="G53" s="97"/>
    </row>
    <row r="54" spans="1:6">
      <c r="A54" s="14" t="s">
        <v>55</v>
      </c>
      <c r="F54" s="14"/>
    </row>
    <row r="55" spans="6:6">
      <c r="F55" s="14"/>
    </row>
    <row r="56" spans="1:27">
      <c r="A56" s="98" t="s">
        <v>9</v>
      </c>
      <c r="B56" s="98" t="s">
        <v>10</v>
      </c>
      <c r="C56" s="98" t="s">
        <v>11</v>
      </c>
      <c r="D56" s="98"/>
      <c r="E56" s="98" t="s">
        <v>56</v>
      </c>
      <c r="F56" s="98" t="s">
        <v>14</v>
      </c>
      <c r="G56" s="98" t="s">
        <v>15</v>
      </c>
      <c r="H56" s="99" t="s">
        <v>16</v>
      </c>
      <c r="I56" s="99" t="s">
        <v>57</v>
      </c>
      <c r="J56" s="98" t="s">
        <v>58</v>
      </c>
      <c r="K56" s="98" t="s">
        <v>59</v>
      </c>
      <c r="L56" s="98" t="s">
        <v>60</v>
      </c>
      <c r="M56" s="98" t="s">
        <v>61</v>
      </c>
      <c r="N56" s="98" t="s">
        <v>62</v>
      </c>
      <c r="O56" s="98" t="s">
        <v>63</v>
      </c>
      <c r="P56" s="98" t="s">
        <v>64</v>
      </c>
      <c r="Q56" s="98" t="s">
        <v>65</v>
      </c>
      <c r="R56" s="98" t="s">
        <v>66</v>
      </c>
      <c r="S56" s="98" t="s">
        <v>67</v>
      </c>
      <c r="T56" s="98" t="s">
        <v>68</v>
      </c>
      <c r="U56" s="98" t="s">
        <v>69</v>
      </c>
      <c r="V56" s="98" t="s">
        <v>70</v>
      </c>
      <c r="W56" s="98" t="s">
        <v>71</v>
      </c>
      <c r="X56" s="98" t="s">
        <v>72</v>
      </c>
      <c r="Y56" s="98" t="s">
        <v>73</v>
      </c>
      <c r="Z56" s="98" t="s">
        <v>74</v>
      </c>
      <c r="AA56" s="98" t="s">
        <v>75</v>
      </c>
    </row>
    <row r="57" spans="1:27">
      <c r="A57" s="98" t="s">
        <v>17</v>
      </c>
      <c r="B57" s="98" t="s">
        <v>18</v>
      </c>
      <c r="C57" s="98">
        <v>1</v>
      </c>
      <c r="D57" s="98"/>
      <c r="E57" s="98">
        <v>679706.17</v>
      </c>
      <c r="F57" s="98">
        <v>657742.8</v>
      </c>
      <c r="G57" s="98">
        <v>21963.3700000001</v>
      </c>
      <c r="H57" s="99">
        <v>3.3392034089921</v>
      </c>
      <c r="I57" s="99">
        <v>8235.83773194281</v>
      </c>
      <c r="J57" s="98">
        <v>43879.3340321414</v>
      </c>
      <c r="K57" s="98">
        <v>17908.0815744673</v>
      </c>
      <c r="L57" s="98">
        <v>41103.9766158703</v>
      </c>
      <c r="M57" s="98">
        <v>44756.7116749551</v>
      </c>
      <c r="N57" s="98">
        <v>42317.9891050168</v>
      </c>
      <c r="O57" s="98">
        <v>48721.216754428</v>
      </c>
      <c r="P57" s="98">
        <v>43506.1946579973</v>
      </c>
      <c r="Q57" s="98">
        <v>18685.9934343874</v>
      </c>
      <c r="R57" s="98">
        <v>58804.0360787256</v>
      </c>
      <c r="S57" s="98">
        <v>42478.1792525697</v>
      </c>
      <c r="T57" s="98">
        <v>23674.8017466488</v>
      </c>
      <c r="U57" s="98">
        <v>24037.6008560432</v>
      </c>
      <c r="V57" s="98">
        <v>60690.9768098647</v>
      </c>
      <c r="W57" s="98">
        <v>58697.5229768916</v>
      </c>
      <c r="X57" s="98">
        <v>44692.7290190118</v>
      </c>
      <c r="Y57" s="98">
        <v>48570.316139965</v>
      </c>
      <c r="Z57" s="98">
        <v>6147.67153907327</v>
      </c>
      <c r="AA57" s="98">
        <v>2797</v>
      </c>
    </row>
    <row r="58" spans="1:27">
      <c r="A58" s="98" t="s">
        <v>21</v>
      </c>
      <c r="B58" s="98" t="s">
        <v>18</v>
      </c>
      <c r="C58" s="98">
        <v>3</v>
      </c>
      <c r="D58" s="98"/>
      <c r="E58" s="98">
        <v>330243.25</v>
      </c>
      <c r="F58" s="98">
        <v>312759.65</v>
      </c>
      <c r="G58" s="98">
        <v>17483.6</v>
      </c>
      <c r="H58" s="99">
        <v>5.5901072916535</v>
      </c>
      <c r="I58" s="99">
        <v>973.837731942809</v>
      </c>
      <c r="J58" s="98">
        <v>25931.5340321414</v>
      </c>
      <c r="K58" s="98">
        <v>7916.28157446734</v>
      </c>
      <c r="L58" s="98">
        <v>21433.9766158703</v>
      </c>
      <c r="M58" s="98">
        <v>24262.0116749551</v>
      </c>
      <c r="N58" s="98">
        <v>22386.9891050168</v>
      </c>
      <c r="O58" s="98">
        <v>20232.516754428</v>
      </c>
      <c r="P58" s="98">
        <v>23699.1646579973</v>
      </c>
      <c r="Q58" s="98">
        <v>8673.69343438744</v>
      </c>
      <c r="R58" s="98">
        <v>28121.0360787256</v>
      </c>
      <c r="S58" s="98">
        <v>18729.2692525697</v>
      </c>
      <c r="T58" s="98">
        <v>10121.1017466488</v>
      </c>
      <c r="U58" s="98">
        <v>12585.2008560432</v>
      </c>
      <c r="V58" s="98">
        <v>27801.6768098647</v>
      </c>
      <c r="W58" s="98">
        <v>25421.5429768916</v>
      </c>
      <c r="X58" s="98">
        <v>22772.9290190118</v>
      </c>
      <c r="Y58" s="98">
        <v>27114.616139965</v>
      </c>
      <c r="Z58" s="98">
        <v>1839.87153907327</v>
      </c>
      <c r="AA58" s="98">
        <v>226</v>
      </c>
    </row>
    <row r="59" spans="1:27">
      <c r="A59" s="98" t="s">
        <v>25</v>
      </c>
      <c r="B59" s="98" t="s">
        <v>18</v>
      </c>
      <c r="C59" s="98">
        <v>6</v>
      </c>
      <c r="D59" s="98"/>
      <c r="E59" s="98">
        <v>164867.9</v>
      </c>
      <c r="F59" s="98">
        <v>107099.5</v>
      </c>
      <c r="G59" s="98">
        <v>57768.4</v>
      </c>
      <c r="H59" s="99">
        <v>53.9390006489293</v>
      </c>
      <c r="I59" s="99">
        <v>175</v>
      </c>
      <c r="J59" s="98">
        <v>15111.5</v>
      </c>
      <c r="K59" s="98">
        <v>3765.4</v>
      </c>
      <c r="L59" s="98">
        <v>9463</v>
      </c>
      <c r="M59" s="98">
        <v>16630</v>
      </c>
      <c r="N59" s="98">
        <v>16951</v>
      </c>
      <c r="O59" s="98">
        <v>6953</v>
      </c>
      <c r="P59" s="98">
        <v>14301</v>
      </c>
      <c r="Q59" s="98">
        <v>791.7</v>
      </c>
      <c r="R59" s="98">
        <v>7379</v>
      </c>
      <c r="S59" s="98">
        <v>7503</v>
      </c>
      <c r="T59" s="98">
        <v>4609</v>
      </c>
      <c r="U59" s="98">
        <v>6833</v>
      </c>
      <c r="V59" s="98">
        <v>15161</v>
      </c>
      <c r="W59" s="98">
        <v>12786.3</v>
      </c>
      <c r="X59" s="98">
        <v>12525</v>
      </c>
      <c r="Y59" s="98">
        <v>12975</v>
      </c>
      <c r="Z59" s="98">
        <v>949</v>
      </c>
      <c r="AA59" s="98">
        <v>6</v>
      </c>
    </row>
    <row r="60" spans="1:27">
      <c r="A60" s="98" t="s">
        <v>28</v>
      </c>
      <c r="B60" s="98" t="s">
        <v>18</v>
      </c>
      <c r="C60" s="98">
        <v>9</v>
      </c>
      <c r="D60" s="98"/>
      <c r="E60" s="98">
        <v>138220</v>
      </c>
      <c r="F60" s="98">
        <v>179536.2</v>
      </c>
      <c r="G60" s="98">
        <v>-41316.2</v>
      </c>
      <c r="H60" s="99">
        <v>-23.0127406060728</v>
      </c>
      <c r="I60" s="99">
        <v>785.837731942809</v>
      </c>
      <c r="J60" s="98">
        <v>9578.03403214136</v>
      </c>
      <c r="K60" s="98">
        <v>4138.38157446734</v>
      </c>
      <c r="L60" s="98">
        <v>8900.97661587027</v>
      </c>
      <c r="M60" s="98">
        <v>6679.71167495507</v>
      </c>
      <c r="N60" s="98">
        <v>3967.38910501682</v>
      </c>
      <c r="O60" s="98">
        <v>9934.11675442795</v>
      </c>
      <c r="P60" s="98">
        <v>7384.96465799727</v>
      </c>
      <c r="Q60" s="98">
        <v>6381.29343438744</v>
      </c>
      <c r="R60" s="98">
        <v>18904.0360787256</v>
      </c>
      <c r="S60" s="98">
        <v>9780.76925256966</v>
      </c>
      <c r="T60" s="98">
        <v>4030.60174664879</v>
      </c>
      <c r="U60" s="98">
        <v>3954.20085604324</v>
      </c>
      <c r="V60" s="98">
        <v>11082.6768098647</v>
      </c>
      <c r="W60" s="98">
        <v>10500.5929768916</v>
      </c>
      <c r="X60" s="98">
        <v>8616.92901901177</v>
      </c>
      <c r="Y60" s="98">
        <v>12822.616139965</v>
      </c>
      <c r="Z60" s="98">
        <v>556.871539073269</v>
      </c>
      <c r="AA60" s="98">
        <v>220</v>
      </c>
    </row>
    <row r="61" spans="1:27">
      <c r="A61" s="98" t="s">
        <v>31</v>
      </c>
      <c r="B61" s="98" t="s">
        <v>18</v>
      </c>
      <c r="C61" s="98">
        <v>12</v>
      </c>
      <c r="D61" s="98"/>
      <c r="E61" s="98">
        <v>7853.15</v>
      </c>
      <c r="F61" s="98">
        <v>6364.05</v>
      </c>
      <c r="G61" s="98">
        <v>1489.1</v>
      </c>
      <c r="H61" s="99">
        <v>23.3986219467163</v>
      </c>
      <c r="I61" s="99">
        <v>13</v>
      </c>
      <c r="J61" s="98">
        <v>357</v>
      </c>
      <c r="K61" s="98">
        <v>12.5</v>
      </c>
      <c r="L61" s="98">
        <v>1683</v>
      </c>
      <c r="M61" s="98">
        <v>823.3</v>
      </c>
      <c r="N61" s="98">
        <v>813.6</v>
      </c>
      <c r="O61" s="98">
        <v>243.4</v>
      </c>
      <c r="P61" s="98">
        <v>901.1</v>
      </c>
      <c r="Q61" s="98">
        <v>176.5</v>
      </c>
      <c r="R61" s="98">
        <v>372</v>
      </c>
      <c r="S61" s="98">
        <v>1202.5</v>
      </c>
      <c r="T61" s="98">
        <v>196.5</v>
      </c>
      <c r="U61" s="98">
        <v>199</v>
      </c>
      <c r="V61" s="98">
        <v>180</v>
      </c>
      <c r="W61" s="98">
        <v>171.75</v>
      </c>
      <c r="X61" s="98">
        <v>110</v>
      </c>
      <c r="Y61" s="98">
        <v>169</v>
      </c>
      <c r="Z61" s="98">
        <v>229</v>
      </c>
      <c r="AA61" s="98">
        <v>0</v>
      </c>
    </row>
    <row r="62" spans="1:27">
      <c r="A62" s="98" t="s">
        <v>76</v>
      </c>
      <c r="B62" s="98" t="s">
        <v>18</v>
      </c>
      <c r="C62" s="98">
        <v>15</v>
      </c>
      <c r="D62" s="98"/>
      <c r="E62" s="98">
        <v>290.1</v>
      </c>
      <c r="F62" s="98">
        <v>305.8</v>
      </c>
      <c r="G62" s="98">
        <v>-15.7</v>
      </c>
      <c r="H62" s="99">
        <v>-5.13407455853499</v>
      </c>
      <c r="I62" s="99">
        <v>0</v>
      </c>
      <c r="J62" s="98">
        <v>0</v>
      </c>
      <c r="K62" s="98">
        <v>0</v>
      </c>
      <c r="L62" s="98">
        <v>132</v>
      </c>
      <c r="M62" s="98">
        <v>0</v>
      </c>
      <c r="N62" s="98">
        <v>0</v>
      </c>
      <c r="O62" s="98">
        <v>0</v>
      </c>
      <c r="P62" s="98">
        <v>12.1</v>
      </c>
      <c r="Q62" s="98">
        <v>0</v>
      </c>
      <c r="R62" s="98">
        <v>0</v>
      </c>
      <c r="S62" s="98">
        <v>0</v>
      </c>
      <c r="T62" s="98">
        <v>0</v>
      </c>
      <c r="U62" s="98">
        <v>20</v>
      </c>
      <c r="V62" s="98">
        <v>16</v>
      </c>
      <c r="W62" s="98">
        <v>5</v>
      </c>
      <c r="X62" s="98">
        <v>0</v>
      </c>
      <c r="Y62" s="98">
        <v>0</v>
      </c>
      <c r="Z62" s="98">
        <v>105</v>
      </c>
      <c r="AA62" s="98">
        <v>0</v>
      </c>
    </row>
    <row r="63" spans="1:27">
      <c r="A63" s="98" t="s">
        <v>77</v>
      </c>
      <c r="B63" s="98" t="s">
        <v>18</v>
      </c>
      <c r="C63" s="98">
        <v>18</v>
      </c>
      <c r="D63" s="98"/>
      <c r="E63" s="98">
        <v>19012.1</v>
      </c>
      <c r="F63" s="98">
        <v>19454.1</v>
      </c>
      <c r="G63" s="98">
        <v>-442.000000000004</v>
      </c>
      <c r="H63" s="99">
        <v>-2.27201463958756</v>
      </c>
      <c r="I63" s="99">
        <v>0</v>
      </c>
      <c r="J63" s="98">
        <v>885</v>
      </c>
      <c r="K63" s="98">
        <v>0</v>
      </c>
      <c r="L63" s="98">
        <v>1255</v>
      </c>
      <c r="M63" s="98">
        <v>129</v>
      </c>
      <c r="N63" s="98">
        <v>655</v>
      </c>
      <c r="O63" s="98">
        <v>3102</v>
      </c>
      <c r="P63" s="98">
        <v>1100</v>
      </c>
      <c r="Q63" s="98">
        <v>1324.2</v>
      </c>
      <c r="R63" s="98">
        <v>1466</v>
      </c>
      <c r="S63" s="98">
        <v>243</v>
      </c>
      <c r="T63" s="98">
        <v>1285</v>
      </c>
      <c r="U63" s="98">
        <v>1579</v>
      </c>
      <c r="V63" s="98">
        <v>1362</v>
      </c>
      <c r="W63" s="98">
        <v>1957.9</v>
      </c>
      <c r="X63" s="98">
        <v>1521</v>
      </c>
      <c r="Y63" s="98">
        <v>1148</v>
      </c>
      <c r="Z63" s="98">
        <v>0</v>
      </c>
      <c r="AA63" s="98">
        <v>0</v>
      </c>
    </row>
    <row r="64" spans="1:27">
      <c r="A64" s="98" t="s">
        <v>36</v>
      </c>
      <c r="B64" s="98" t="s">
        <v>18</v>
      </c>
      <c r="C64" s="98">
        <v>21</v>
      </c>
      <c r="D64" s="98"/>
      <c r="E64" s="98">
        <v>36519.03</v>
      </c>
      <c r="F64" s="98">
        <v>37280.05</v>
      </c>
      <c r="G64" s="98">
        <v>-761.020000000004</v>
      </c>
      <c r="H64" s="99">
        <v>-2.04135992306878</v>
      </c>
      <c r="I64" s="99">
        <v>37</v>
      </c>
      <c r="J64" s="98">
        <v>2742</v>
      </c>
      <c r="K64" s="98">
        <v>1221.8</v>
      </c>
      <c r="L64" s="98">
        <v>2525</v>
      </c>
      <c r="M64" s="98">
        <v>2644</v>
      </c>
      <c r="N64" s="98">
        <v>2226</v>
      </c>
      <c r="O64" s="98">
        <v>2092</v>
      </c>
      <c r="P64" s="98">
        <v>1709.73</v>
      </c>
      <c r="Q64" s="98">
        <v>607.5</v>
      </c>
      <c r="R64" s="98">
        <v>2977</v>
      </c>
      <c r="S64" s="98">
        <v>3331</v>
      </c>
      <c r="T64" s="98">
        <v>1654</v>
      </c>
      <c r="U64" s="98">
        <v>980</v>
      </c>
      <c r="V64" s="98">
        <v>2510</v>
      </c>
      <c r="W64" s="98">
        <v>2848</v>
      </c>
      <c r="X64" s="98">
        <v>2766</v>
      </c>
      <c r="Y64" s="98">
        <v>2724</v>
      </c>
      <c r="Z64" s="98">
        <v>924</v>
      </c>
      <c r="AA64" s="98">
        <v>0</v>
      </c>
    </row>
    <row r="65" spans="1:27">
      <c r="A65" s="98" t="s">
        <v>37</v>
      </c>
      <c r="B65" s="98" t="s">
        <v>18</v>
      </c>
      <c r="C65" s="98">
        <v>24</v>
      </c>
      <c r="D65" s="98"/>
      <c r="E65" s="98">
        <v>588</v>
      </c>
      <c r="F65" s="98">
        <v>605.6</v>
      </c>
      <c r="G65" s="98">
        <v>-17.6</v>
      </c>
      <c r="H65" s="99">
        <v>-2.90620871862616</v>
      </c>
      <c r="I65" s="99">
        <v>0</v>
      </c>
      <c r="J65" s="98">
        <v>0</v>
      </c>
      <c r="K65" s="98">
        <v>0</v>
      </c>
      <c r="L65" s="98">
        <v>0</v>
      </c>
      <c r="M65" s="98">
        <v>0</v>
      </c>
      <c r="N65" s="98">
        <v>0</v>
      </c>
      <c r="O65" s="98">
        <v>0</v>
      </c>
      <c r="P65" s="98">
        <v>0</v>
      </c>
      <c r="Q65" s="98">
        <v>234.3</v>
      </c>
      <c r="R65" s="98">
        <v>85</v>
      </c>
      <c r="S65" s="98">
        <v>103</v>
      </c>
      <c r="T65" s="98">
        <v>165.7</v>
      </c>
      <c r="U65" s="98">
        <v>0</v>
      </c>
      <c r="V65" s="98">
        <v>0</v>
      </c>
      <c r="W65" s="98">
        <v>0</v>
      </c>
      <c r="X65" s="98">
        <v>0</v>
      </c>
      <c r="Y65" s="98">
        <v>0</v>
      </c>
      <c r="Z65" s="98">
        <v>0</v>
      </c>
      <c r="AA65" s="98"/>
    </row>
    <row r="66" spans="1:27">
      <c r="A66" s="98" t="s">
        <v>38</v>
      </c>
      <c r="B66" s="98" t="s">
        <v>18</v>
      </c>
      <c r="C66" s="98">
        <v>27</v>
      </c>
      <c r="D66" s="98"/>
      <c r="E66" s="98">
        <v>17078</v>
      </c>
      <c r="F66" s="98">
        <v>16445.2</v>
      </c>
      <c r="G66" s="98">
        <v>632.799999999999</v>
      </c>
      <c r="H66" s="99">
        <v>3.84793131126407</v>
      </c>
      <c r="I66" s="99">
        <v>0</v>
      </c>
      <c r="J66" s="98">
        <v>182</v>
      </c>
      <c r="K66" s="98">
        <v>0</v>
      </c>
      <c r="L66" s="98">
        <v>610</v>
      </c>
      <c r="M66" s="98">
        <v>635</v>
      </c>
      <c r="N66" s="98">
        <v>783</v>
      </c>
      <c r="O66" s="98">
        <v>730</v>
      </c>
      <c r="P66" s="98">
        <v>370</v>
      </c>
      <c r="Q66" s="98">
        <v>0</v>
      </c>
      <c r="R66" s="98">
        <v>200</v>
      </c>
      <c r="S66" s="98">
        <v>1333</v>
      </c>
      <c r="T66" s="98">
        <v>168</v>
      </c>
      <c r="U66" s="98">
        <v>245</v>
      </c>
      <c r="V66" s="98">
        <v>4756</v>
      </c>
      <c r="W66" s="98">
        <v>4240</v>
      </c>
      <c r="X66" s="98">
        <v>8</v>
      </c>
      <c r="Y66" s="98">
        <v>2818</v>
      </c>
      <c r="Z66" s="98">
        <v>0</v>
      </c>
      <c r="AA66" s="98"/>
    </row>
    <row r="67" spans="1:27">
      <c r="A67" s="98" t="s">
        <v>40</v>
      </c>
      <c r="B67" s="98" t="s">
        <v>18</v>
      </c>
      <c r="C67" s="98">
        <v>29</v>
      </c>
      <c r="D67" s="98"/>
      <c r="E67" s="98">
        <v>263877.89</v>
      </c>
      <c r="F67" s="98">
        <v>262995</v>
      </c>
      <c r="G67" s="98">
        <v>882.890000000014</v>
      </c>
      <c r="H67" s="99">
        <v>0.335706002015253</v>
      </c>
      <c r="I67" s="99">
        <v>7205</v>
      </c>
      <c r="J67" s="98">
        <v>13603</v>
      </c>
      <c r="K67" s="98">
        <v>8348</v>
      </c>
      <c r="L67" s="98">
        <v>15097</v>
      </c>
      <c r="M67" s="98">
        <v>16695.7</v>
      </c>
      <c r="N67" s="98">
        <v>16062</v>
      </c>
      <c r="O67" s="98">
        <v>21482.7</v>
      </c>
      <c r="P67" s="98">
        <v>15675.5</v>
      </c>
      <c r="Q67" s="98">
        <v>6947.3</v>
      </c>
      <c r="R67" s="98">
        <v>21533</v>
      </c>
      <c r="S67" s="98">
        <v>16829.41</v>
      </c>
      <c r="T67" s="98">
        <v>10649.6</v>
      </c>
      <c r="U67" s="98">
        <v>10126.4</v>
      </c>
      <c r="V67" s="98">
        <v>22229.3</v>
      </c>
      <c r="W67" s="98">
        <v>24407.48</v>
      </c>
      <c r="X67" s="98">
        <v>17536.8</v>
      </c>
      <c r="Y67" s="98">
        <v>13803.7</v>
      </c>
      <c r="Z67" s="98">
        <v>3075</v>
      </c>
      <c r="AA67" s="98">
        <v>2571</v>
      </c>
    </row>
    <row r="68" spans="1:27">
      <c r="A68" s="98" t="s">
        <v>41</v>
      </c>
      <c r="B68" s="98" t="s">
        <v>18</v>
      </c>
      <c r="C68" s="98">
        <v>31</v>
      </c>
      <c r="D68" s="98"/>
      <c r="E68" s="98">
        <v>26492.2</v>
      </c>
      <c r="F68" s="98">
        <v>26623.9</v>
      </c>
      <c r="G68" s="98">
        <v>-131.700000000001</v>
      </c>
      <c r="H68" s="99">
        <v>-0.494668324325139</v>
      </c>
      <c r="I68" s="99">
        <v>20</v>
      </c>
      <c r="J68" s="98">
        <v>1420.8</v>
      </c>
      <c r="K68" s="98">
        <v>422</v>
      </c>
      <c r="L68" s="98">
        <v>1438</v>
      </c>
      <c r="M68" s="98">
        <v>520</v>
      </c>
      <c r="N68" s="98">
        <v>860</v>
      </c>
      <c r="O68" s="98">
        <v>3556</v>
      </c>
      <c r="P68" s="98">
        <v>1481.5</v>
      </c>
      <c r="Q68" s="98">
        <v>2223.2</v>
      </c>
      <c r="R68" s="98">
        <v>5888</v>
      </c>
      <c r="S68" s="98">
        <v>1922</v>
      </c>
      <c r="T68" s="98">
        <v>915.4</v>
      </c>
      <c r="U68" s="98">
        <v>97</v>
      </c>
      <c r="V68" s="98">
        <v>2109</v>
      </c>
      <c r="W68" s="98">
        <v>520.5</v>
      </c>
      <c r="X68" s="98">
        <v>1609</v>
      </c>
      <c r="Y68" s="98">
        <v>1181</v>
      </c>
      <c r="Z68" s="98">
        <v>308.8</v>
      </c>
      <c r="AA68" s="98">
        <v>0</v>
      </c>
    </row>
    <row r="69" spans="1:27">
      <c r="A69" s="98" t="s">
        <v>42</v>
      </c>
      <c r="B69" s="98" t="s">
        <v>18</v>
      </c>
      <c r="C69" s="98">
        <v>33</v>
      </c>
      <c r="D69" s="98"/>
      <c r="E69" s="98">
        <v>18685</v>
      </c>
      <c r="F69" s="98">
        <v>18969.6</v>
      </c>
      <c r="G69" s="98">
        <v>-284.600000000002</v>
      </c>
      <c r="H69" s="99">
        <v>-1.5002952091768</v>
      </c>
      <c r="I69" s="99">
        <v>5</v>
      </c>
      <c r="J69" s="98">
        <v>1320.8</v>
      </c>
      <c r="K69" s="98">
        <v>330</v>
      </c>
      <c r="L69" s="98">
        <v>779</v>
      </c>
      <c r="M69" s="98">
        <v>440</v>
      </c>
      <c r="N69" s="98">
        <v>710</v>
      </c>
      <c r="O69" s="98">
        <v>2964</v>
      </c>
      <c r="P69" s="98">
        <v>855.1</v>
      </c>
      <c r="Q69" s="98">
        <v>1589.7</v>
      </c>
      <c r="R69" s="98">
        <v>4187</v>
      </c>
      <c r="S69" s="98">
        <v>1063</v>
      </c>
      <c r="T69" s="98">
        <v>787</v>
      </c>
      <c r="U69" s="98">
        <v>20</v>
      </c>
      <c r="V69" s="98">
        <v>1138</v>
      </c>
      <c r="W69" s="98">
        <v>336.6</v>
      </c>
      <c r="X69" s="98">
        <v>1136</v>
      </c>
      <c r="Y69" s="98">
        <v>999</v>
      </c>
      <c r="Z69" s="98">
        <v>24.8</v>
      </c>
      <c r="AA69" s="98"/>
    </row>
    <row r="70" spans="1:27">
      <c r="A70" s="98" t="s">
        <v>44</v>
      </c>
      <c r="B70" s="98" t="s">
        <v>18</v>
      </c>
      <c r="C70" s="98">
        <v>35</v>
      </c>
      <c r="D70" s="98"/>
      <c r="E70" s="98">
        <v>6203.5</v>
      </c>
      <c r="F70" s="98">
        <v>5991.6</v>
      </c>
      <c r="G70" s="98">
        <v>211.9</v>
      </c>
      <c r="H70" s="99">
        <v>3.53661793177114</v>
      </c>
      <c r="I70" s="99">
        <v>0</v>
      </c>
      <c r="J70" s="98">
        <v>0</v>
      </c>
      <c r="K70" s="98">
        <v>92</v>
      </c>
      <c r="L70" s="98">
        <v>368</v>
      </c>
      <c r="M70" s="98">
        <v>60</v>
      </c>
      <c r="N70" s="98">
        <v>65</v>
      </c>
      <c r="O70" s="98">
        <v>557</v>
      </c>
      <c r="P70" s="98">
        <v>558.4</v>
      </c>
      <c r="Q70" s="98">
        <v>633.5</v>
      </c>
      <c r="R70" s="98">
        <v>1701</v>
      </c>
      <c r="S70" s="98">
        <v>764</v>
      </c>
      <c r="T70" s="98">
        <v>93.7</v>
      </c>
      <c r="U70" s="98">
        <v>0</v>
      </c>
      <c r="V70" s="98">
        <v>424</v>
      </c>
      <c r="W70" s="98">
        <v>183.9</v>
      </c>
      <c r="X70" s="98">
        <v>473</v>
      </c>
      <c r="Y70" s="98">
        <v>182</v>
      </c>
      <c r="Z70" s="98">
        <v>48</v>
      </c>
      <c r="AA70" s="98"/>
    </row>
    <row r="71" spans="1:27">
      <c r="A71" s="98" t="s">
        <v>45</v>
      </c>
      <c r="B71" s="98" t="s">
        <v>18</v>
      </c>
      <c r="C71" s="98">
        <v>37</v>
      </c>
      <c r="D71" s="98"/>
      <c r="E71" s="98">
        <v>1603.7</v>
      </c>
      <c r="F71" s="98">
        <v>1662.7</v>
      </c>
      <c r="G71" s="98">
        <v>-58.9999999999998</v>
      </c>
      <c r="H71" s="99">
        <v>-3.54844529981354</v>
      </c>
      <c r="I71" s="99">
        <v>15</v>
      </c>
      <c r="J71" s="98">
        <v>100</v>
      </c>
      <c r="K71" s="98">
        <v>0</v>
      </c>
      <c r="L71" s="98">
        <v>291</v>
      </c>
      <c r="M71" s="98">
        <v>20</v>
      </c>
      <c r="N71" s="98">
        <v>85</v>
      </c>
      <c r="O71" s="98">
        <v>35</v>
      </c>
      <c r="P71" s="98">
        <v>68</v>
      </c>
      <c r="Q71" s="98">
        <v>0</v>
      </c>
      <c r="R71" s="98">
        <v>0</v>
      </c>
      <c r="S71" s="98">
        <v>95</v>
      </c>
      <c r="T71" s="98">
        <v>34.7</v>
      </c>
      <c r="U71" s="98">
        <v>77</v>
      </c>
      <c r="V71" s="98">
        <v>547</v>
      </c>
      <c r="W71" s="98">
        <v>0</v>
      </c>
      <c r="X71" s="98">
        <v>0</v>
      </c>
      <c r="Y71" s="98">
        <v>0</v>
      </c>
      <c r="Z71" s="98">
        <v>236</v>
      </c>
      <c r="AA71" s="98"/>
    </row>
    <row r="72" spans="1:27">
      <c r="A72" s="98" t="s">
        <v>46</v>
      </c>
      <c r="B72" s="98" t="s">
        <v>18</v>
      </c>
      <c r="C72" s="98">
        <v>39</v>
      </c>
      <c r="D72" s="98"/>
      <c r="E72" s="98">
        <v>0</v>
      </c>
      <c r="F72" s="98">
        <v>0</v>
      </c>
      <c r="G72" s="98">
        <v>0</v>
      </c>
      <c r="H72" s="99" t="s">
        <v>78</v>
      </c>
      <c r="I72" s="99">
        <v>0</v>
      </c>
      <c r="J72" s="98">
        <v>0</v>
      </c>
      <c r="K72" s="98">
        <v>0</v>
      </c>
      <c r="L72" s="98">
        <v>0</v>
      </c>
      <c r="M72" s="98">
        <v>0</v>
      </c>
      <c r="N72" s="98">
        <v>0</v>
      </c>
      <c r="O72" s="98">
        <v>0</v>
      </c>
      <c r="P72" s="98">
        <v>0</v>
      </c>
      <c r="Q72" s="98">
        <v>0</v>
      </c>
      <c r="R72" s="98">
        <v>0</v>
      </c>
      <c r="S72" s="98">
        <v>0</v>
      </c>
      <c r="T72" s="98">
        <v>0</v>
      </c>
      <c r="U72" s="98">
        <v>0</v>
      </c>
      <c r="V72" s="98">
        <v>0</v>
      </c>
      <c r="W72" s="98">
        <v>0</v>
      </c>
      <c r="X72" s="98">
        <v>0</v>
      </c>
      <c r="Y72" s="98">
        <v>0</v>
      </c>
      <c r="Z72" s="98">
        <v>0</v>
      </c>
      <c r="AA72" s="98"/>
    </row>
    <row r="73" spans="1:27">
      <c r="A73" s="98" t="s">
        <v>48</v>
      </c>
      <c r="B73" s="98" t="s">
        <v>18</v>
      </c>
      <c r="C73" s="98">
        <v>41</v>
      </c>
      <c r="D73" s="98"/>
      <c r="E73" s="98">
        <v>4907.8</v>
      </c>
      <c r="F73" s="98">
        <v>4800.4</v>
      </c>
      <c r="G73" s="98">
        <v>107.400000000001</v>
      </c>
      <c r="H73" s="99">
        <v>2.23731355720358</v>
      </c>
      <c r="I73" s="99">
        <v>0</v>
      </c>
      <c r="J73" s="98">
        <v>0</v>
      </c>
      <c r="K73" s="98">
        <v>0</v>
      </c>
      <c r="L73" s="98">
        <v>0</v>
      </c>
      <c r="M73" s="98">
        <v>0</v>
      </c>
      <c r="N73" s="98">
        <v>0</v>
      </c>
      <c r="O73" s="98">
        <v>628</v>
      </c>
      <c r="P73" s="98">
        <v>570.3</v>
      </c>
      <c r="Q73" s="98">
        <v>0</v>
      </c>
      <c r="R73" s="98">
        <v>0</v>
      </c>
      <c r="S73" s="98">
        <v>230.5</v>
      </c>
      <c r="T73" s="98">
        <v>1</v>
      </c>
      <c r="U73" s="98">
        <v>4</v>
      </c>
      <c r="V73" s="98">
        <v>1285</v>
      </c>
      <c r="W73" s="98">
        <v>1260</v>
      </c>
      <c r="X73" s="98">
        <v>0</v>
      </c>
      <c r="Y73" s="98">
        <v>929</v>
      </c>
      <c r="Z73" s="98">
        <v>0</v>
      </c>
      <c r="AA73" s="98"/>
    </row>
    <row r="74" spans="1:27">
      <c r="A74" s="98" t="s">
        <v>49</v>
      </c>
      <c r="B74" s="98" t="s">
        <v>18</v>
      </c>
      <c r="C74" s="98">
        <v>43</v>
      </c>
      <c r="D74" s="98"/>
      <c r="E74" s="98">
        <v>986.8</v>
      </c>
      <c r="F74" s="98">
        <v>826.2</v>
      </c>
      <c r="G74" s="98">
        <v>160.6</v>
      </c>
      <c r="H74" s="99">
        <v>19.438392641007</v>
      </c>
      <c r="I74" s="99">
        <v>0</v>
      </c>
      <c r="J74" s="98">
        <v>0</v>
      </c>
      <c r="K74" s="98">
        <v>0</v>
      </c>
      <c r="L74" s="98">
        <v>0</v>
      </c>
      <c r="M74" s="98">
        <v>0</v>
      </c>
      <c r="N74" s="98">
        <v>0</v>
      </c>
      <c r="O74" s="98">
        <v>0</v>
      </c>
      <c r="P74" s="98">
        <v>543.8</v>
      </c>
      <c r="Q74" s="98">
        <v>0</v>
      </c>
      <c r="R74" s="98">
        <v>0</v>
      </c>
      <c r="S74" s="98">
        <v>0</v>
      </c>
      <c r="T74" s="98">
        <v>1</v>
      </c>
      <c r="U74" s="98">
        <v>4</v>
      </c>
      <c r="V74" s="98">
        <v>0</v>
      </c>
      <c r="W74" s="98">
        <v>438</v>
      </c>
      <c r="X74" s="98">
        <v>0</v>
      </c>
      <c r="Y74" s="98">
        <v>0</v>
      </c>
      <c r="Z74" s="98">
        <v>0</v>
      </c>
      <c r="AA74" s="98"/>
    </row>
    <row r="81" ht="13.5" spans="50:91">
      <c r="AX81" s="2"/>
      <c r="AY81" s="3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/>
      <c r="BT81" s="4"/>
      <c r="BU81" s="4"/>
      <c r="BV81" s="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7"/>
    </row>
    <row r="82" ht="14.25" spans="50:91">
      <c r="AX82" s="5"/>
      <c r="AY82" s="3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24"/>
      <c r="CI82" s="24"/>
      <c r="CJ82" s="24"/>
      <c r="CK82" s="24"/>
      <c r="CL82" s="24"/>
      <c r="CM82" s="28"/>
    </row>
    <row r="83" ht="14.25" spans="50:91">
      <c r="AX83" s="6"/>
      <c r="AY83" s="3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24"/>
      <c r="CI83" s="24"/>
      <c r="CJ83" s="24"/>
      <c r="CK83" s="24"/>
      <c r="CL83" s="24"/>
      <c r="CM83" s="28"/>
    </row>
    <row r="84" ht="14.25" spans="50:91">
      <c r="AX84" s="7"/>
      <c r="AY84" s="3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/>
      <c r="CE84" s="4"/>
      <c r="CF84" s="4"/>
      <c r="CG84" s="4"/>
      <c r="CH84" s="4"/>
      <c r="CI84" s="4"/>
      <c r="CJ84" s="4"/>
      <c r="CK84" s="4"/>
      <c r="CL84" s="4"/>
      <c r="CM84" s="28"/>
    </row>
    <row r="85" ht="14.25" spans="50:91">
      <c r="AX85" s="7"/>
      <c r="AY85" s="3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28"/>
    </row>
    <row r="86" ht="14.25" spans="50:91">
      <c r="AX86" s="5"/>
      <c r="AY86" s="3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28"/>
    </row>
    <row r="87" ht="14.25" spans="50:91">
      <c r="AX87" s="5"/>
      <c r="AY87" s="3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28"/>
    </row>
    <row r="88" ht="14.25" spans="50:91">
      <c r="AX88" s="5"/>
      <c r="AY88" s="3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28"/>
    </row>
    <row r="89" ht="14.25" spans="50:91">
      <c r="AX89" s="5"/>
      <c r="AY89" s="3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 t="s">
        <v>79</v>
      </c>
      <c r="CH89" s="4" t="s">
        <v>80</v>
      </c>
      <c r="CI89" s="4" t="s">
        <v>81</v>
      </c>
      <c r="CJ89" s="4" t="s">
        <v>82</v>
      </c>
      <c r="CK89" s="4" t="s">
        <v>83</v>
      </c>
      <c r="CL89" s="4" t="s">
        <v>84</v>
      </c>
      <c r="CM89" s="28"/>
    </row>
    <row r="90" ht="14.25" spans="50:91">
      <c r="AX90" s="5"/>
      <c r="AY90" s="3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28"/>
    </row>
    <row r="91" ht="14.25" spans="50:91">
      <c r="AX91" s="5"/>
      <c r="AY91" s="3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28"/>
    </row>
    <row r="92" ht="14.25" spans="50:91">
      <c r="AX92" s="5"/>
      <c r="AY92" s="3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 t="s">
        <v>85</v>
      </c>
      <c r="CH92" s="4" t="s">
        <v>86</v>
      </c>
      <c r="CI92" s="4" t="s">
        <v>87</v>
      </c>
      <c r="CJ92" s="4" t="s">
        <v>88</v>
      </c>
      <c r="CK92" s="4" t="s">
        <v>89</v>
      </c>
      <c r="CL92" s="4" t="s">
        <v>90</v>
      </c>
      <c r="CM92" s="28"/>
    </row>
    <row r="93" ht="14.25" spans="50:91">
      <c r="AX93" s="5"/>
      <c r="AY93" s="3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28"/>
    </row>
    <row r="94" ht="14.25" spans="50:91">
      <c r="AX94" s="5"/>
      <c r="AY94" s="3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28"/>
    </row>
    <row r="95" ht="14.25" spans="50:91">
      <c r="AX95" s="5"/>
      <c r="AY95" s="3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28"/>
    </row>
    <row r="96" ht="14.25" spans="50:91">
      <c r="AX96" s="5"/>
      <c r="AY96" s="3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/>
      <c r="BS96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28"/>
    </row>
    <row r="97" ht="14.25" spans="50:91">
      <c r="AX97" s="5"/>
      <c r="AY97" s="3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28"/>
    </row>
    <row r="98" ht="14.25" spans="50:91">
      <c r="AX98" s="5"/>
      <c r="AY98" s="3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24"/>
      <c r="CI98" s="24"/>
      <c r="CJ98" s="24"/>
      <c r="CK98" s="24"/>
      <c r="CL98" s="24"/>
      <c r="CM98" s="28"/>
    </row>
    <row r="99" ht="14.25" spans="50:91">
      <c r="AX99" s="5"/>
      <c r="AY99" s="3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24"/>
      <c r="CI99" s="24"/>
      <c r="CJ99" s="24"/>
      <c r="CK99" s="24"/>
      <c r="CL99" s="24"/>
      <c r="CM99" s="28"/>
    </row>
    <row r="100" ht="14.25" spans="50:91">
      <c r="AX100" s="9"/>
      <c r="AY100" s="10"/>
      <c r="AZ100" s="11"/>
      <c r="BA100" s="11"/>
      <c r="BB100" s="11"/>
      <c r="BC100" s="11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24"/>
      <c r="CI100" s="24"/>
      <c r="CJ100" s="24"/>
      <c r="CK100" s="24"/>
      <c r="CL100" s="24"/>
      <c r="CM100" s="28"/>
    </row>
    <row r="101" ht="14.25" spans="50:91">
      <c r="AX101" s="7"/>
      <c r="AY101" s="3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8"/>
    </row>
    <row r="102" ht="14.25" spans="50:91">
      <c r="AX102" s="2"/>
      <c r="AY102" s="3"/>
      <c r="AZ102" s="12"/>
      <c r="BA102" s="12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8"/>
    </row>
    <row r="103" ht="14.25" spans="50:91">
      <c r="AX103" s="2"/>
      <c r="AY103" s="3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8"/>
    </row>
    <row r="104" ht="14.25" spans="50:91"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8"/>
    </row>
    <row r="105" ht="14.25" spans="50:91"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28"/>
    </row>
    <row r="106" ht="14.25" spans="50:91"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28"/>
    </row>
    <row r="107" ht="14.25" spans="50:91"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28"/>
    </row>
    <row r="108" ht="14.25" spans="50:91"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28"/>
    </row>
    <row r="109" ht="14.25" spans="50:91"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28"/>
    </row>
    <row r="110" ht="14.25" spans="50:91"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28"/>
    </row>
    <row r="111" ht="14.25" spans="50:91"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28"/>
    </row>
    <row r="112" ht="14.25" spans="50:91"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>
        <v>34</v>
      </c>
      <c r="CH112" s="13">
        <v>35</v>
      </c>
      <c r="CI112" s="13">
        <v>36</v>
      </c>
      <c r="CJ112" s="13">
        <v>37</v>
      </c>
      <c r="CK112" s="13">
        <v>38</v>
      </c>
      <c r="CL112" s="13">
        <v>39</v>
      </c>
      <c r="CM112" s="28"/>
    </row>
    <row r="113" ht="14.25" spans="50:91"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28"/>
    </row>
    <row r="114" ht="14.25" spans="50:91"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28"/>
    </row>
    <row r="115" ht="14.25" spans="50:91"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>
        <v>34</v>
      </c>
      <c r="CH115" s="13">
        <v>35</v>
      </c>
      <c r="CI115" s="13">
        <v>36</v>
      </c>
      <c r="CJ115" s="13">
        <v>37</v>
      </c>
      <c r="CK115" s="13">
        <v>38</v>
      </c>
      <c r="CL115" s="13">
        <v>39</v>
      </c>
      <c r="CM115" s="28"/>
    </row>
    <row r="116" ht="14.25" spans="50:91"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28"/>
    </row>
    <row r="117" ht="14.25" spans="50:91"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28"/>
    </row>
    <row r="118" ht="14.25" spans="50:91"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28"/>
    </row>
    <row r="119" ht="14.25" spans="50:91"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28"/>
    </row>
    <row r="120" ht="14.25" spans="50:91"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28"/>
    </row>
    <row r="121" ht="14.25" spans="50:91"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28"/>
    </row>
    <row r="122" ht="14.25" spans="50:91"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8"/>
    </row>
    <row r="123" ht="14.25" spans="50:91"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8"/>
    </row>
    <row r="124" ht="14.25" spans="50:91"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8"/>
    </row>
    <row r="125" ht="14.25" spans="50:91"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8"/>
    </row>
    <row r="126" ht="14.25" spans="50:91"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8"/>
    </row>
    <row r="127" ht="14.25" spans="51:91"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24"/>
      <c r="CK127" s="24"/>
      <c r="CL127" s="24"/>
      <c r="CM127" s="29"/>
    </row>
    <row r="128" ht="14.25" spans="51:136">
      <c r="AY128" s="15"/>
      <c r="AZ128" s="15"/>
      <c r="BA128" s="18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  <c r="CA128" s="19"/>
      <c r="CB128" s="19"/>
      <c r="CC128" s="19"/>
      <c r="CD128" s="25"/>
      <c r="CE128" s="25"/>
      <c r="CF128" s="25"/>
      <c r="CG128" s="25" t="s">
        <v>49</v>
      </c>
      <c r="CH128" s="25" t="s">
        <v>29</v>
      </c>
      <c r="CI128" s="18"/>
      <c r="CJ128" s="18"/>
      <c r="CK128" s="18"/>
      <c r="CL128" s="18"/>
      <c r="CM128" s="31"/>
      <c r="CN128" s="32"/>
      <c r="CO128" s="32"/>
      <c r="CP128" s="32"/>
      <c r="CQ128" s="32"/>
      <c r="CR128" s="32"/>
      <c r="CS128" s="32"/>
      <c r="CT128" s="32"/>
      <c r="CU128" s="32"/>
      <c r="CV128" s="32"/>
      <c r="CW128" s="32"/>
      <c r="CX128" s="32"/>
      <c r="CY128" s="32"/>
      <c r="CZ128" s="32"/>
      <c r="DA128" s="32"/>
      <c r="DB128" s="32"/>
      <c r="DC128" s="32"/>
      <c r="DD128" s="32"/>
      <c r="DE128" s="32"/>
      <c r="DF128" s="32"/>
      <c r="DG128" s="32"/>
      <c r="DH128" s="32"/>
      <c r="DI128" s="32"/>
      <c r="DJ128" s="32"/>
      <c r="DK128" s="32"/>
      <c r="DL128" s="32"/>
      <c r="DM128" s="32"/>
      <c r="DN128" s="32"/>
      <c r="DO128" s="32"/>
      <c r="DP128" s="32"/>
      <c r="DQ128" s="32"/>
      <c r="DR128" s="32"/>
      <c r="DS128" s="32"/>
      <c r="DT128" s="32"/>
      <c r="DU128" s="32"/>
      <c r="DV128" s="32"/>
      <c r="DW128" s="32"/>
      <c r="DX128" s="32"/>
      <c r="DY128" s="32"/>
      <c r="DZ128" s="32"/>
      <c r="EA128" s="32"/>
      <c r="EB128" s="32"/>
      <c r="EC128" s="32"/>
      <c r="ED128" s="32"/>
      <c r="EE128" s="32"/>
      <c r="EF128" s="32"/>
    </row>
    <row r="129" ht="14.25" spans="51:136">
      <c r="AY129" s="2"/>
      <c r="AZ129" s="3"/>
      <c r="BA129" s="20"/>
      <c r="BB129" s="20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18"/>
      <c r="CC129" s="26"/>
      <c r="CD129" s="26"/>
      <c r="CE129" s="26"/>
      <c r="CF129" s="26"/>
      <c r="CG129" s="26"/>
      <c r="CH129" s="26"/>
      <c r="CI129" s="26"/>
      <c r="CJ129" s="26"/>
      <c r="CK129" s="33"/>
      <c r="CL129" s="33"/>
      <c r="CM129" s="34"/>
      <c r="CN129" s="32"/>
      <c r="CO129" s="32"/>
      <c r="CP129" s="32"/>
      <c r="CQ129" s="32"/>
      <c r="CR129" s="32"/>
      <c r="CS129" s="32"/>
      <c r="CT129" s="32"/>
      <c r="CU129" s="32"/>
      <c r="CV129" s="32"/>
      <c r="CW129" s="32"/>
      <c r="CX129" s="32"/>
      <c r="CY129" s="32"/>
      <c r="CZ129" s="32"/>
      <c r="DA129" s="32"/>
      <c r="DB129" s="32"/>
      <c r="DC129" s="32"/>
      <c r="DD129" s="32"/>
      <c r="DE129" s="32"/>
      <c r="DF129" s="32"/>
      <c r="DG129" s="32"/>
      <c r="DH129" s="32"/>
      <c r="DI129" s="32"/>
      <c r="DJ129" s="32"/>
      <c r="DK129" s="32"/>
      <c r="DL129" s="32"/>
      <c r="DM129" s="32"/>
      <c r="DN129" s="32"/>
      <c r="DO129" s="32"/>
      <c r="DP129" s="32"/>
      <c r="DQ129" s="32"/>
      <c r="DR129" s="32"/>
      <c r="DS129" s="32"/>
      <c r="DT129" s="32"/>
      <c r="DU129" s="32"/>
      <c r="DV129" s="32"/>
      <c r="DW129" s="32"/>
      <c r="DX129" s="32"/>
      <c r="DY129" s="32"/>
      <c r="DZ129" s="32"/>
      <c r="EA129" s="32"/>
      <c r="EB129" s="32"/>
      <c r="EC129" s="32"/>
      <c r="ED129" s="32"/>
      <c r="EE129" s="32"/>
      <c r="EF129" s="32"/>
    </row>
    <row r="130" ht="14.25" spans="51:136">
      <c r="AY130" s="5"/>
      <c r="AZ130" s="3"/>
      <c r="BA130" s="20"/>
      <c r="BB130" s="21"/>
      <c r="BC130" s="22"/>
      <c r="BD130" s="21"/>
      <c r="BE130" s="21"/>
      <c r="BF130" s="22"/>
      <c r="BG130" s="21"/>
      <c r="BH130" s="21"/>
      <c r="BI130" s="22"/>
      <c r="BJ130" s="21"/>
      <c r="BK130" s="21"/>
      <c r="BL130" s="22"/>
      <c r="BM130" s="21"/>
      <c r="BN130" s="21"/>
      <c r="BO130" s="22"/>
      <c r="BP130" s="21"/>
      <c r="BQ130" s="21"/>
      <c r="BR130" s="22"/>
      <c r="BS130" s="21"/>
      <c r="BT130" s="21"/>
      <c r="BU130" s="22"/>
      <c r="BV130" s="21"/>
      <c r="BW130" s="21"/>
      <c r="BX130" s="22"/>
      <c r="BY130" s="21"/>
      <c r="BZ130" s="21"/>
      <c r="CA130" s="21"/>
      <c r="CB130" s="21"/>
      <c r="CC130" s="21"/>
      <c r="CD130" s="21"/>
      <c r="CE130" s="21"/>
      <c r="CF130" s="21"/>
      <c r="CG130" s="21">
        <f>SUM(CG131:CG149)</f>
        <v>5245</v>
      </c>
      <c r="CH130" s="21">
        <f>SUM(CH131:CH149)</f>
        <v>0</v>
      </c>
      <c r="CI130" s="26"/>
      <c r="CJ130" s="26"/>
      <c r="CK130" s="33"/>
      <c r="CL130" s="33"/>
      <c r="CM130" s="34"/>
      <c r="CN130" s="32"/>
      <c r="CO130" s="32"/>
      <c r="CP130" s="32"/>
      <c r="CQ130" s="32"/>
      <c r="CR130" s="32"/>
      <c r="CS130" s="32"/>
      <c r="CT130" s="32"/>
      <c r="CU130" s="32"/>
      <c r="CV130" s="32"/>
      <c r="CW130" s="32"/>
      <c r="CX130" s="32"/>
      <c r="CY130" s="32"/>
      <c r="CZ130" s="32"/>
      <c r="DA130" s="32"/>
      <c r="DB130" s="32"/>
      <c r="DC130" s="32"/>
      <c r="DD130" s="32"/>
      <c r="DE130" s="32"/>
      <c r="DF130" s="32"/>
      <c r="DG130" s="32"/>
      <c r="DH130" s="32"/>
      <c r="DI130" s="32"/>
      <c r="DJ130" s="32"/>
      <c r="DK130" s="32"/>
      <c r="DL130" s="32"/>
      <c r="DM130" s="32"/>
      <c r="DN130" s="32"/>
      <c r="DO130" s="32"/>
      <c r="DP130" s="32"/>
      <c r="DQ130" s="32"/>
      <c r="DR130" s="32"/>
      <c r="DS130" s="32"/>
      <c r="DT130" s="32"/>
      <c r="DU130" s="32"/>
      <c r="DV130" s="32"/>
      <c r="DW130" s="32"/>
      <c r="DX130" s="32"/>
      <c r="DY130" s="32"/>
      <c r="DZ130" s="32"/>
      <c r="EA130" s="32"/>
      <c r="EB130" s="32"/>
      <c r="EC130" s="32"/>
      <c r="ED130" s="32"/>
      <c r="EE130" s="32"/>
      <c r="EF130" s="32"/>
    </row>
    <row r="131" ht="14.25" spans="51:136">
      <c r="AY131" s="6"/>
      <c r="AZ131" s="3"/>
      <c r="BA131" s="20"/>
      <c r="BB131" s="21"/>
      <c r="BC131" s="22"/>
      <c r="BD131" s="21"/>
      <c r="BE131" s="21"/>
      <c r="BF131" s="22"/>
      <c r="BG131" s="21"/>
      <c r="BH131" s="21"/>
      <c r="BI131" s="22"/>
      <c r="BJ131" s="21"/>
      <c r="BK131" s="21"/>
      <c r="BL131" s="22"/>
      <c r="BM131" s="21"/>
      <c r="BN131" s="21"/>
      <c r="BO131" s="22"/>
      <c r="BP131" s="21"/>
      <c r="BQ131" s="21"/>
      <c r="BR131" s="22"/>
      <c r="BS131" s="21"/>
      <c r="BT131" s="21"/>
      <c r="BU131" s="22"/>
      <c r="BV131" s="21"/>
      <c r="BW131" s="21"/>
      <c r="BX131" s="22"/>
      <c r="BY131" s="21"/>
      <c r="BZ131" s="21"/>
      <c r="CA131" s="21"/>
      <c r="CB131" s="18"/>
      <c r="CC131" s="26"/>
      <c r="CD131" s="26"/>
      <c r="CE131" s="26"/>
      <c r="CF131" s="26"/>
      <c r="CG131" s="26">
        <v>0</v>
      </c>
      <c r="CH131" s="26">
        <v>0</v>
      </c>
      <c r="CI131" s="26"/>
      <c r="CJ131" s="26"/>
      <c r="CK131" s="33"/>
      <c r="CL131" s="33"/>
      <c r="CM131" s="34"/>
      <c r="CN131" s="32"/>
      <c r="CO131" s="32"/>
      <c r="CP131" s="32"/>
      <c r="CQ131" s="32"/>
      <c r="CR131" s="32"/>
      <c r="CS131" s="32"/>
      <c r="CT131" s="32"/>
      <c r="CU131" s="32"/>
      <c r="CV131" s="32"/>
      <c r="CW131" s="32"/>
      <c r="CX131" s="32"/>
      <c r="CY131" s="32"/>
      <c r="CZ131" s="32"/>
      <c r="DA131" s="32"/>
      <c r="DB131" s="32"/>
      <c r="DC131" s="32"/>
      <c r="DD131" s="32"/>
      <c r="DE131" s="32"/>
      <c r="DF131" s="32"/>
      <c r="DG131" s="32"/>
      <c r="DH131" s="32"/>
      <c r="DI131" s="32"/>
      <c r="DJ131" s="32"/>
      <c r="DK131" s="32"/>
      <c r="DL131" s="32"/>
      <c r="DM131" s="32"/>
      <c r="DN131" s="32"/>
      <c r="DO131" s="32"/>
      <c r="DP131" s="32"/>
      <c r="DQ131" s="32"/>
      <c r="DR131" s="32"/>
      <c r="DS131" s="32"/>
      <c r="DT131" s="32"/>
      <c r="DU131" s="32"/>
      <c r="DV131" s="32"/>
      <c r="DW131" s="32"/>
      <c r="DX131" s="32"/>
      <c r="DY131" s="32"/>
      <c r="DZ131" s="32"/>
      <c r="EA131" s="32"/>
      <c r="EB131" s="32"/>
      <c r="EC131" s="32"/>
      <c r="ED131" s="32"/>
      <c r="EE131" s="32"/>
      <c r="EF131" s="32"/>
    </row>
    <row r="132" ht="14.25" spans="51:136">
      <c r="AY132" s="7"/>
      <c r="AZ132" s="3"/>
      <c r="BA132" s="20"/>
      <c r="BB132" s="21"/>
      <c r="BC132" s="21"/>
      <c r="BD132" s="21"/>
      <c r="BE132" s="21"/>
      <c r="BF132" s="22"/>
      <c r="BG132" s="21"/>
      <c r="BH132" s="21"/>
      <c r="BI132" s="22"/>
      <c r="BJ132" s="21"/>
      <c r="BK132" s="21"/>
      <c r="BL132" s="22"/>
      <c r="BM132" s="21"/>
      <c r="BN132" s="21"/>
      <c r="BO132" s="22"/>
      <c r="BP132" s="21"/>
      <c r="BQ132" s="21"/>
      <c r="BR132" s="22"/>
      <c r="BS132" s="21"/>
      <c r="BT132" s="21"/>
      <c r="BU132" s="22"/>
      <c r="BV132" s="21"/>
      <c r="BW132" s="21"/>
      <c r="BX132" s="22"/>
      <c r="BY132" s="21"/>
      <c r="BZ132" s="21"/>
      <c r="CA132" s="21"/>
      <c r="CB132" s="18"/>
      <c r="CC132" s="26"/>
      <c r="CD132" s="26"/>
      <c r="CE132" s="26"/>
      <c r="CF132" s="26"/>
      <c r="CG132" s="26">
        <v>0</v>
      </c>
      <c r="CH132" s="26">
        <v>0</v>
      </c>
      <c r="CI132" s="26"/>
      <c r="CJ132" s="26"/>
      <c r="CK132" s="33"/>
      <c r="CL132" s="33"/>
      <c r="CM132" s="34"/>
      <c r="CN132" s="32"/>
      <c r="CO132" s="32"/>
      <c r="CP132" s="32"/>
      <c r="CQ132" s="32"/>
      <c r="CR132" s="32"/>
      <c r="CS132" s="32"/>
      <c r="CT132" s="32"/>
      <c r="CU132" s="32"/>
      <c r="CV132" s="32"/>
      <c r="CW132" s="32"/>
      <c r="CX132" s="32"/>
      <c r="CY132" s="32"/>
      <c r="CZ132" s="32"/>
      <c r="DA132" s="32"/>
      <c r="DB132" s="32"/>
      <c r="DC132" s="32"/>
      <c r="DD132" s="32"/>
      <c r="DE132" s="32"/>
      <c r="DF132" s="32"/>
      <c r="DG132" s="32"/>
      <c r="DH132" s="32"/>
      <c r="DI132" s="32"/>
      <c r="DJ132" s="32"/>
      <c r="DK132" s="32"/>
      <c r="DL132" s="32"/>
      <c r="DM132" s="32"/>
      <c r="DN132" s="32"/>
      <c r="DO132" s="32"/>
      <c r="DP132" s="32"/>
      <c r="DQ132" s="32"/>
      <c r="DR132" s="32"/>
      <c r="DS132" s="32"/>
      <c r="DT132" s="32"/>
      <c r="DU132" s="32"/>
      <c r="DV132" s="32"/>
      <c r="DW132" s="32"/>
      <c r="DX132" s="32"/>
      <c r="DY132" s="32"/>
      <c r="DZ132" s="32"/>
      <c r="EA132" s="32"/>
      <c r="EB132" s="32"/>
      <c r="EC132" s="32"/>
      <c r="ED132" s="32"/>
      <c r="EE132" s="32"/>
      <c r="EF132" s="32"/>
    </row>
    <row r="133" ht="14.25" spans="51:136">
      <c r="AY133" s="7"/>
      <c r="AZ133" s="3"/>
      <c r="BA133" s="20"/>
      <c r="BB133" s="21"/>
      <c r="BC133" s="21"/>
      <c r="BD133" s="21"/>
      <c r="BE133" s="21"/>
      <c r="BF133" s="22"/>
      <c r="BG133" s="21"/>
      <c r="BH133" s="21"/>
      <c r="BI133" s="22"/>
      <c r="BJ133" s="21"/>
      <c r="BK133" s="21"/>
      <c r="BL133" s="22"/>
      <c r="BM133" s="21"/>
      <c r="BN133" s="21"/>
      <c r="BO133" s="22"/>
      <c r="BP133" s="21"/>
      <c r="BQ133" s="21"/>
      <c r="BR133" s="22"/>
      <c r="BS133" s="21"/>
      <c r="BT133" s="21"/>
      <c r="BU133" s="22"/>
      <c r="BV133" s="21"/>
      <c r="BW133" s="21"/>
      <c r="BX133" s="22"/>
      <c r="BY133" s="21"/>
      <c r="BZ133" s="21"/>
      <c r="CA133" s="21"/>
      <c r="CB133" s="18"/>
      <c r="CC133" s="26"/>
      <c r="CD133" s="26"/>
      <c r="CE133" s="26"/>
      <c r="CF133" s="26"/>
      <c r="CG133" s="26">
        <v>0</v>
      </c>
      <c r="CH133" s="26"/>
      <c r="CI133" s="26"/>
      <c r="CJ133" s="26"/>
      <c r="CK133" s="33"/>
      <c r="CL133" s="33"/>
      <c r="CM133" s="34"/>
      <c r="CN133" s="32"/>
      <c r="CO133" s="32"/>
      <c r="CP133" s="32"/>
      <c r="CQ133" s="32"/>
      <c r="CR133" s="32"/>
      <c r="CS133" s="32"/>
      <c r="CT133" s="32"/>
      <c r="CU133" s="32"/>
      <c r="CV133" s="32"/>
      <c r="CW133" s="32"/>
      <c r="CX133" s="32"/>
      <c r="CY133" s="32"/>
      <c r="CZ133" s="32"/>
      <c r="DA133" s="32"/>
      <c r="DB133" s="32"/>
      <c r="DC133" s="32"/>
      <c r="DD133" s="32"/>
      <c r="DE133" s="32"/>
      <c r="DF133" s="32"/>
      <c r="DG133" s="32"/>
      <c r="DH133" s="32"/>
      <c r="DI133" s="32"/>
      <c r="DJ133" s="32"/>
      <c r="DK133" s="32"/>
      <c r="DL133" s="32"/>
      <c r="DM133" s="32"/>
      <c r="DN133" s="32"/>
      <c r="DO133" s="32"/>
      <c r="DP133" s="32"/>
      <c r="DQ133" s="32"/>
      <c r="DR133" s="32"/>
      <c r="DS133" s="32"/>
      <c r="DT133" s="32"/>
      <c r="DU133" s="32"/>
      <c r="DV133" s="32"/>
      <c r="DW133" s="32"/>
      <c r="DX133" s="32"/>
      <c r="DY133" s="32"/>
      <c r="DZ133" s="32"/>
      <c r="EA133" s="32"/>
      <c r="EB133" s="32"/>
      <c r="EC133" s="32"/>
      <c r="ED133" s="32"/>
      <c r="EE133" s="32"/>
      <c r="EF133" s="32"/>
    </row>
    <row r="134" ht="14.25" spans="51:136">
      <c r="AY134" s="5"/>
      <c r="AZ134" s="3"/>
      <c r="BA134" s="20"/>
      <c r="BB134" s="21"/>
      <c r="BC134" s="21"/>
      <c r="BD134" s="21"/>
      <c r="BE134" s="21"/>
      <c r="BF134" s="22"/>
      <c r="BG134" s="21"/>
      <c r="BH134" s="21"/>
      <c r="BI134" s="22"/>
      <c r="BJ134" s="21"/>
      <c r="BK134" s="21"/>
      <c r="BL134" s="22"/>
      <c r="BM134" s="21"/>
      <c r="BN134" s="21"/>
      <c r="BO134" s="22"/>
      <c r="BP134" s="21"/>
      <c r="BQ134" s="21"/>
      <c r="BR134" s="22"/>
      <c r="BS134" s="21"/>
      <c r="BT134" s="21"/>
      <c r="BU134" s="22"/>
      <c r="BV134" s="21"/>
      <c r="BW134" s="21"/>
      <c r="BX134" s="22"/>
      <c r="BY134" s="21"/>
      <c r="BZ134" s="21"/>
      <c r="CA134" s="21"/>
      <c r="CB134" s="18"/>
      <c r="CC134" s="26"/>
      <c r="CD134" s="26"/>
      <c r="CE134" s="26"/>
      <c r="CF134" s="26"/>
      <c r="CG134" s="26">
        <v>566</v>
      </c>
      <c r="CH134" s="26"/>
      <c r="CI134" s="26"/>
      <c r="CJ134" s="26"/>
      <c r="CK134" s="33"/>
      <c r="CL134" s="33"/>
      <c r="CM134" s="34"/>
      <c r="CN134" s="32"/>
      <c r="CO134" s="32"/>
      <c r="CP134" s="32"/>
      <c r="CQ134" s="32"/>
      <c r="CR134" s="32"/>
      <c r="CS134" s="32"/>
      <c r="CT134" s="32"/>
      <c r="CU134" s="32"/>
      <c r="CV134" s="32"/>
      <c r="CW134" s="32"/>
      <c r="CX134" s="32"/>
      <c r="CY134" s="32"/>
      <c r="CZ134" s="32"/>
      <c r="DA134" s="32"/>
      <c r="DB134" s="32"/>
      <c r="DC134" s="32"/>
      <c r="DD134" s="32"/>
      <c r="DE134" s="32"/>
      <c r="DF134" s="32"/>
      <c r="DG134" s="32"/>
      <c r="DH134" s="32"/>
      <c r="DI134" s="32"/>
      <c r="DJ134" s="32"/>
      <c r="DK134" s="32"/>
      <c r="DL134" s="32"/>
      <c r="DM134" s="32"/>
      <c r="DN134" s="32"/>
      <c r="DO134" s="32"/>
      <c r="DP134" s="32"/>
      <c r="DQ134" s="32"/>
      <c r="DR134" s="32"/>
      <c r="DS134" s="32"/>
      <c r="DT134" s="32"/>
      <c r="DU134" s="32"/>
      <c r="DV134" s="32"/>
      <c r="DW134" s="32"/>
      <c r="DX134" s="32"/>
      <c r="DY134" s="32"/>
      <c r="DZ134" s="32"/>
      <c r="EA134" s="32"/>
      <c r="EB134" s="32"/>
      <c r="EC134" s="32"/>
      <c r="ED134" s="32"/>
      <c r="EE134" s="32"/>
      <c r="EF134" s="32"/>
    </row>
    <row r="135" ht="14.25" spans="51:136">
      <c r="AY135" s="5"/>
      <c r="AZ135" s="3"/>
      <c r="BA135" s="20"/>
      <c r="BB135" s="21"/>
      <c r="BC135" s="21"/>
      <c r="BD135" s="21"/>
      <c r="BE135" s="21"/>
      <c r="BF135" s="22"/>
      <c r="BG135" s="21"/>
      <c r="BH135" s="21"/>
      <c r="BI135" s="22"/>
      <c r="BJ135" s="21"/>
      <c r="BK135" s="21"/>
      <c r="BL135" s="22"/>
      <c r="BM135" s="21"/>
      <c r="BN135" s="21"/>
      <c r="BO135" s="22"/>
      <c r="BP135" s="21"/>
      <c r="BQ135" s="21"/>
      <c r="BR135" s="22"/>
      <c r="BS135" s="21"/>
      <c r="BT135" s="21"/>
      <c r="BU135" s="22"/>
      <c r="BV135" s="21"/>
      <c r="BW135" s="21"/>
      <c r="BX135" s="22"/>
      <c r="BY135" s="21"/>
      <c r="BZ135" s="21"/>
      <c r="CA135" s="21"/>
      <c r="CB135" s="18"/>
      <c r="CC135" s="26"/>
      <c r="CD135" s="26"/>
      <c r="CE135" s="26"/>
      <c r="CF135" s="26"/>
      <c r="CG135" s="26">
        <v>0</v>
      </c>
      <c r="CH135" s="26"/>
      <c r="CI135" s="26"/>
      <c r="CJ135" s="26"/>
      <c r="CK135" s="33"/>
      <c r="CL135" s="33"/>
      <c r="CM135" s="34"/>
      <c r="CN135" s="32"/>
      <c r="CO135" s="32"/>
      <c r="CP135" s="32"/>
      <c r="CQ135" s="32"/>
      <c r="CR135" s="32"/>
      <c r="CS135" s="32"/>
      <c r="CT135" s="32"/>
      <c r="CU135" s="32"/>
      <c r="CV135" s="32"/>
      <c r="CW135" s="32"/>
      <c r="CX135" s="32"/>
      <c r="CY135" s="32"/>
      <c r="CZ135" s="32"/>
      <c r="DA135" s="32"/>
      <c r="DB135" s="32"/>
      <c r="DC135" s="32"/>
      <c r="DD135" s="32"/>
      <c r="DE135" s="32"/>
      <c r="DF135" s="32"/>
      <c r="DG135" s="32"/>
      <c r="DH135" s="32"/>
      <c r="DI135" s="32"/>
      <c r="DJ135" s="32"/>
      <c r="DK135" s="32"/>
      <c r="DL135" s="32"/>
      <c r="DM135" s="32"/>
      <c r="DN135" s="32"/>
      <c r="DO135" s="32"/>
      <c r="DP135" s="32"/>
      <c r="DQ135" s="32"/>
      <c r="DR135" s="32"/>
      <c r="DS135" s="32"/>
      <c r="DT135" s="32"/>
      <c r="DU135" s="32"/>
      <c r="DV135" s="32"/>
      <c r="DW135" s="32"/>
      <c r="DX135" s="32"/>
      <c r="DY135" s="32"/>
      <c r="DZ135" s="32"/>
      <c r="EA135" s="32"/>
      <c r="EB135" s="32"/>
      <c r="EC135" s="32"/>
      <c r="ED135" s="32"/>
      <c r="EE135" s="32"/>
      <c r="EF135" s="32"/>
    </row>
    <row r="136" ht="14.25" spans="51:136">
      <c r="AY136" s="5"/>
      <c r="AZ136" s="3"/>
      <c r="BA136" s="20"/>
      <c r="BB136" s="21"/>
      <c r="BC136" s="21"/>
      <c r="BD136" s="21"/>
      <c r="BE136" s="21"/>
      <c r="BF136" s="22"/>
      <c r="BG136" s="21"/>
      <c r="BH136" s="21"/>
      <c r="BI136" s="22"/>
      <c r="BJ136" s="21"/>
      <c r="BK136" s="21"/>
      <c r="BL136" s="22"/>
      <c r="BM136" s="21"/>
      <c r="BN136" s="21"/>
      <c r="BO136" s="22"/>
      <c r="BP136" s="21"/>
      <c r="BQ136" s="21"/>
      <c r="BR136" s="22"/>
      <c r="BS136" s="21"/>
      <c r="BT136" s="21"/>
      <c r="BU136" s="22"/>
      <c r="BV136" s="21"/>
      <c r="BW136" s="21"/>
      <c r="BX136" s="22"/>
      <c r="BY136" s="21"/>
      <c r="BZ136" s="21"/>
      <c r="CA136" s="21"/>
      <c r="CB136" s="18"/>
      <c r="CC136" s="26"/>
      <c r="CD136" s="26"/>
      <c r="CE136" s="26"/>
      <c r="CF136" s="26"/>
      <c r="CG136" s="26">
        <v>0</v>
      </c>
      <c r="CH136" s="26"/>
      <c r="CI136" s="26"/>
      <c r="CJ136" s="26"/>
      <c r="CK136" s="33"/>
      <c r="CL136" s="33"/>
      <c r="CM136" s="34"/>
      <c r="CN136" s="32"/>
      <c r="CO136" s="32"/>
      <c r="CP136" s="32"/>
      <c r="CQ136" s="32"/>
      <c r="CR136" s="32"/>
      <c r="CS136" s="32"/>
      <c r="CT136" s="32"/>
      <c r="CU136" s="32"/>
      <c r="CV136" s="32"/>
      <c r="CW136" s="32"/>
      <c r="CX136" s="32"/>
      <c r="CY136" s="32"/>
      <c r="CZ136" s="32"/>
      <c r="DA136" s="32"/>
      <c r="DB136" s="32"/>
      <c r="DC136" s="32"/>
      <c r="DD136" s="32"/>
      <c r="DE136" s="32"/>
      <c r="DF136" s="32"/>
      <c r="DG136" s="32"/>
      <c r="DH136" s="32"/>
      <c r="DI136" s="32"/>
      <c r="DJ136" s="32"/>
      <c r="DK136" s="32"/>
      <c r="DL136" s="32"/>
      <c r="DM136" s="32"/>
      <c r="DN136" s="32"/>
      <c r="DO136" s="32"/>
      <c r="DP136" s="32"/>
      <c r="DQ136" s="32"/>
      <c r="DR136" s="32"/>
      <c r="DS136" s="32"/>
      <c r="DT136" s="32"/>
      <c r="DU136" s="32"/>
      <c r="DV136" s="32"/>
      <c r="DW136" s="32"/>
      <c r="DX136" s="32"/>
      <c r="DY136" s="32"/>
      <c r="DZ136" s="32"/>
      <c r="EA136" s="32"/>
      <c r="EB136" s="32"/>
      <c r="EC136" s="32"/>
      <c r="ED136" s="32"/>
      <c r="EE136" s="32"/>
      <c r="EF136" s="32"/>
    </row>
    <row r="137" ht="14.25" spans="51:136">
      <c r="AY137" s="5"/>
      <c r="AZ137" s="3"/>
      <c r="BA137" s="20"/>
      <c r="BB137" s="21"/>
      <c r="BC137" s="21"/>
      <c r="BD137" s="21"/>
      <c r="BE137" s="21"/>
      <c r="BF137" s="22"/>
      <c r="BG137" s="21"/>
      <c r="BH137" s="21"/>
      <c r="BI137" s="22"/>
      <c r="BJ137" s="21"/>
      <c r="BK137" s="21"/>
      <c r="BL137" s="22"/>
      <c r="BM137" s="21"/>
      <c r="BN137" s="21"/>
      <c r="BO137" s="22"/>
      <c r="BP137" s="21"/>
      <c r="BQ137" s="21"/>
      <c r="BR137" s="22"/>
      <c r="BS137" s="21"/>
      <c r="BT137" s="21"/>
      <c r="BU137" s="22"/>
      <c r="BV137" s="21"/>
      <c r="BW137" s="21"/>
      <c r="BX137" s="22"/>
      <c r="BY137" s="21"/>
      <c r="BZ137" s="21"/>
      <c r="CA137" s="21"/>
      <c r="CB137" s="18"/>
      <c r="CC137" s="26"/>
      <c r="CD137" s="26"/>
      <c r="CE137" s="26"/>
      <c r="CF137" s="26"/>
      <c r="CG137" s="26">
        <v>233</v>
      </c>
      <c r="CH137" s="26"/>
      <c r="CI137" s="26"/>
      <c r="CJ137" s="26"/>
      <c r="CK137" s="33"/>
      <c r="CL137" s="33"/>
      <c r="CM137" s="34"/>
      <c r="CN137" s="32"/>
      <c r="CO137" s="32"/>
      <c r="CP137" s="32"/>
      <c r="CQ137" s="32"/>
      <c r="CR137" s="32"/>
      <c r="CS137" s="32"/>
      <c r="CT137" s="32"/>
      <c r="CU137" s="32"/>
      <c r="CV137" s="32"/>
      <c r="CW137" s="32"/>
      <c r="CX137" s="32"/>
      <c r="CY137" s="32"/>
      <c r="CZ137" s="32"/>
      <c r="DA137" s="32"/>
      <c r="DB137" s="32"/>
      <c r="DC137" s="32"/>
      <c r="DD137" s="32"/>
      <c r="DE137" s="32"/>
      <c r="DF137" s="32"/>
      <c r="DG137" s="32"/>
      <c r="DH137" s="32"/>
      <c r="DI137" s="32"/>
      <c r="DJ137" s="32"/>
      <c r="DK137" s="32"/>
      <c r="DL137" s="32"/>
      <c r="DM137" s="32"/>
      <c r="DN137" s="32"/>
      <c r="DO137" s="32"/>
      <c r="DP137" s="32"/>
      <c r="DQ137" s="32"/>
      <c r="DR137" s="32"/>
      <c r="DS137" s="32"/>
      <c r="DT137" s="32"/>
      <c r="DU137" s="32"/>
      <c r="DV137" s="32"/>
      <c r="DW137" s="32"/>
      <c r="DX137" s="32"/>
      <c r="DY137" s="32"/>
      <c r="DZ137" s="32"/>
      <c r="EA137" s="32"/>
      <c r="EB137" s="32"/>
      <c r="EC137" s="32"/>
      <c r="ED137" s="32"/>
      <c r="EE137" s="32"/>
      <c r="EF137" s="32"/>
    </row>
    <row r="138" ht="14.25" spans="51:136">
      <c r="AY138" s="5"/>
      <c r="AZ138" s="3"/>
      <c r="BA138" s="20"/>
      <c r="BB138" s="21"/>
      <c r="BC138" s="21"/>
      <c r="BD138" s="21"/>
      <c r="BE138" s="21"/>
      <c r="BF138" s="22"/>
      <c r="BG138" s="21"/>
      <c r="BH138" s="21"/>
      <c r="BI138" s="22"/>
      <c r="BJ138" s="21"/>
      <c r="BK138" s="21"/>
      <c r="BL138" s="22"/>
      <c r="BM138" s="21"/>
      <c r="BN138" s="21"/>
      <c r="BO138" s="22"/>
      <c r="BP138" s="21"/>
      <c r="BQ138" s="21"/>
      <c r="BR138" s="22"/>
      <c r="BS138" s="21"/>
      <c r="BT138" s="21"/>
      <c r="BU138" s="22"/>
      <c r="BV138" s="21"/>
      <c r="BW138" s="21"/>
      <c r="BX138" s="22"/>
      <c r="BY138" s="21"/>
      <c r="BZ138" s="21"/>
      <c r="CA138" s="21"/>
      <c r="CB138" s="18"/>
      <c r="CC138" s="26"/>
      <c r="CD138" s="26"/>
      <c r="CE138" s="26"/>
      <c r="CF138" s="26"/>
      <c r="CG138" s="26">
        <v>148</v>
      </c>
      <c r="CH138" s="26"/>
      <c r="CI138" s="26"/>
      <c r="CJ138" s="26"/>
      <c r="CK138" s="33"/>
      <c r="CL138" s="33"/>
      <c r="CM138" s="34"/>
      <c r="CN138" s="32"/>
      <c r="CO138" s="32"/>
      <c r="CP138" s="32"/>
      <c r="CQ138" s="32"/>
      <c r="CR138" s="32"/>
      <c r="CS138" s="32"/>
      <c r="CT138" s="32"/>
      <c r="CU138" s="32"/>
      <c r="CV138" s="32"/>
      <c r="CW138" s="32"/>
      <c r="CX138" s="32"/>
      <c r="CY138" s="32"/>
      <c r="CZ138" s="32"/>
      <c r="DA138" s="32"/>
      <c r="DB138" s="32"/>
      <c r="DC138" s="32"/>
      <c r="DD138" s="32"/>
      <c r="DE138" s="32"/>
      <c r="DF138" s="32"/>
      <c r="DG138" s="32"/>
      <c r="DH138" s="32"/>
      <c r="DI138" s="32"/>
      <c r="DJ138" s="32"/>
      <c r="DK138" s="32"/>
      <c r="DL138" s="32"/>
      <c r="DM138" s="32"/>
      <c r="DN138" s="32"/>
      <c r="DO138" s="32"/>
      <c r="DP138" s="32"/>
      <c r="DQ138" s="32"/>
      <c r="DR138" s="32"/>
      <c r="DS138" s="32"/>
      <c r="DT138" s="32"/>
      <c r="DU138" s="32"/>
      <c r="DV138" s="32"/>
      <c r="DW138" s="32"/>
      <c r="DX138" s="32"/>
      <c r="DY138" s="32"/>
      <c r="DZ138" s="32"/>
      <c r="EA138" s="32"/>
      <c r="EB138" s="32"/>
      <c r="EC138" s="32"/>
      <c r="ED138" s="32"/>
      <c r="EE138" s="32"/>
      <c r="EF138" s="32"/>
    </row>
    <row r="139" ht="14.25" spans="51:136">
      <c r="AY139" s="5"/>
      <c r="AZ139" s="3"/>
      <c r="BA139" s="20"/>
      <c r="BB139" s="21"/>
      <c r="BC139" s="22"/>
      <c r="BD139" s="21"/>
      <c r="BE139" s="21"/>
      <c r="BF139" s="22"/>
      <c r="BG139" s="21"/>
      <c r="BH139" s="21"/>
      <c r="BI139" s="22"/>
      <c r="BJ139" s="21"/>
      <c r="BK139" s="21"/>
      <c r="BL139" s="22"/>
      <c r="BM139" s="21"/>
      <c r="BN139" s="21"/>
      <c r="BO139" s="22"/>
      <c r="BP139" s="21"/>
      <c r="BQ139" s="21"/>
      <c r="BR139" s="22"/>
      <c r="BS139" s="21"/>
      <c r="BT139" s="21"/>
      <c r="BU139" s="22"/>
      <c r="BV139" s="21"/>
      <c r="BW139" s="21"/>
      <c r="BX139" s="22"/>
      <c r="BY139" s="21"/>
      <c r="BZ139" s="21"/>
      <c r="CA139" s="21"/>
      <c r="CB139" s="18"/>
      <c r="CC139" s="26"/>
      <c r="CD139" s="26"/>
      <c r="CE139" s="26"/>
      <c r="CF139" s="26"/>
      <c r="CG139" s="26">
        <v>0</v>
      </c>
      <c r="CH139" s="26"/>
      <c r="CI139" s="26"/>
      <c r="CJ139" s="26"/>
      <c r="CK139" s="33"/>
      <c r="CL139" s="33"/>
      <c r="CM139" s="34"/>
      <c r="CN139" s="32"/>
      <c r="CO139" s="32"/>
      <c r="CP139" s="32"/>
      <c r="CQ139" s="32"/>
      <c r="CR139" s="32"/>
      <c r="CS139" s="32"/>
      <c r="CT139" s="32"/>
      <c r="CU139" s="32"/>
      <c r="CV139" s="32"/>
      <c r="CW139" s="32"/>
      <c r="CX139" s="32"/>
      <c r="CY139" s="32"/>
      <c r="CZ139" s="32"/>
      <c r="DA139" s="32"/>
      <c r="DB139" s="32"/>
      <c r="DC139" s="32"/>
      <c r="DD139" s="32"/>
      <c r="DE139" s="32"/>
      <c r="DF139" s="32"/>
      <c r="DG139" s="32"/>
      <c r="DH139" s="32"/>
      <c r="DI139" s="32"/>
      <c r="DJ139" s="32"/>
      <c r="DK139" s="32"/>
      <c r="DL139" s="32"/>
      <c r="DM139" s="32"/>
      <c r="DN139" s="32"/>
      <c r="DO139" s="32"/>
      <c r="DP139" s="32"/>
      <c r="DQ139" s="32"/>
      <c r="DR139" s="32"/>
      <c r="DS139" s="32"/>
      <c r="DT139" s="32"/>
      <c r="DU139" s="32"/>
      <c r="DV139" s="32"/>
      <c r="DW139" s="32"/>
      <c r="DX139" s="32"/>
      <c r="DY139" s="32"/>
      <c r="DZ139" s="32"/>
      <c r="EA139" s="32"/>
      <c r="EB139" s="32"/>
      <c r="EC139" s="32"/>
      <c r="ED139" s="32"/>
      <c r="EE139" s="32"/>
      <c r="EF139" s="32"/>
    </row>
    <row r="140" ht="14.25" spans="51:136">
      <c r="AY140" s="5"/>
      <c r="AZ140" s="3"/>
      <c r="BA140" s="20"/>
      <c r="BB140" s="21"/>
      <c r="BC140" s="22"/>
      <c r="BD140" s="21"/>
      <c r="BE140" s="21"/>
      <c r="BF140" s="22"/>
      <c r="BG140" s="21"/>
      <c r="BH140" s="21"/>
      <c r="BI140" s="22"/>
      <c r="BJ140" s="21"/>
      <c r="BK140" s="21"/>
      <c r="BL140" s="22"/>
      <c r="BM140" s="21"/>
      <c r="BN140" s="21"/>
      <c r="BO140" s="22"/>
      <c r="BP140" s="21"/>
      <c r="BQ140" s="21"/>
      <c r="BR140" s="22"/>
      <c r="BS140" s="21"/>
      <c r="BT140" s="21"/>
      <c r="BU140" s="22"/>
      <c r="BV140" s="21"/>
      <c r="BW140" s="21"/>
      <c r="BX140" s="22"/>
      <c r="BY140" s="21"/>
      <c r="BZ140" s="21"/>
      <c r="CA140" s="21"/>
      <c r="CB140" s="18"/>
      <c r="CC140" s="26"/>
      <c r="CD140" s="26"/>
      <c r="CE140" s="26"/>
      <c r="CF140" s="26"/>
      <c r="CG140" s="26">
        <v>0</v>
      </c>
      <c r="CH140" s="26"/>
      <c r="CI140" s="26"/>
      <c r="CJ140" s="26"/>
      <c r="CK140" s="33"/>
      <c r="CL140" s="33"/>
      <c r="CM140" s="34"/>
      <c r="CN140" s="32"/>
      <c r="CO140" s="32"/>
      <c r="CP140" s="32"/>
      <c r="CQ140" s="32"/>
      <c r="CR140" s="32"/>
      <c r="CS140" s="32"/>
      <c r="CT140" s="32"/>
      <c r="CU140" s="32"/>
      <c r="CV140" s="32"/>
      <c r="CW140" s="32"/>
      <c r="CX140" s="32"/>
      <c r="CY140" s="32"/>
      <c r="CZ140" s="32"/>
      <c r="DA140" s="32"/>
      <c r="DB140" s="32"/>
      <c r="DC140" s="32"/>
      <c r="DD140" s="32"/>
      <c r="DE140" s="32"/>
      <c r="DF140" s="32"/>
      <c r="DG140" s="32"/>
      <c r="DH140" s="32"/>
      <c r="DI140" s="32"/>
      <c r="DJ140" s="32"/>
      <c r="DK140" s="32"/>
      <c r="DL140" s="32"/>
      <c r="DM140" s="32"/>
      <c r="DN140" s="32"/>
      <c r="DO140" s="32"/>
      <c r="DP140" s="32"/>
      <c r="DQ140" s="32"/>
      <c r="DR140" s="32"/>
      <c r="DS140" s="32"/>
      <c r="DT140" s="32"/>
      <c r="DU140" s="32"/>
      <c r="DV140" s="32"/>
      <c r="DW140" s="32"/>
      <c r="DX140" s="32"/>
      <c r="DY140" s="32"/>
      <c r="DZ140" s="32"/>
      <c r="EA140" s="32"/>
      <c r="EB140" s="32"/>
      <c r="EC140" s="32"/>
      <c r="ED140" s="32"/>
      <c r="EE140" s="32"/>
      <c r="EF140" s="32"/>
    </row>
    <row r="141" ht="14.25" spans="51:136">
      <c r="AY141" s="5"/>
      <c r="AZ141" s="3"/>
      <c r="BA141" s="20"/>
      <c r="BB141" s="21"/>
      <c r="BC141" s="22"/>
      <c r="BD141" s="21"/>
      <c r="BE141" s="21"/>
      <c r="BF141" s="22"/>
      <c r="BG141" s="21"/>
      <c r="BH141" s="21"/>
      <c r="BI141" s="22"/>
      <c r="BJ141" s="21"/>
      <c r="BK141" s="21"/>
      <c r="BL141" s="22"/>
      <c r="BM141" s="21"/>
      <c r="BN141" s="21"/>
      <c r="BO141" s="22"/>
      <c r="BP141" s="21"/>
      <c r="BQ141" s="21"/>
      <c r="BR141" s="22"/>
      <c r="BS141" s="21"/>
      <c r="BT141" s="21"/>
      <c r="BU141" s="22"/>
      <c r="BV141" s="21"/>
      <c r="BW141" s="21"/>
      <c r="BX141" s="22"/>
      <c r="BY141" s="21"/>
      <c r="BZ141" s="21"/>
      <c r="CA141" s="21"/>
      <c r="CB141" s="18"/>
      <c r="CC141" s="26"/>
      <c r="CD141" s="26"/>
      <c r="CE141" s="26"/>
      <c r="CF141" s="26"/>
      <c r="CG141" s="26">
        <v>1410</v>
      </c>
      <c r="CH141" s="26"/>
      <c r="CI141" s="26"/>
      <c r="CJ141" s="26"/>
      <c r="CK141" s="33"/>
      <c r="CL141" s="33"/>
      <c r="CM141" s="34"/>
      <c r="CN141" s="32"/>
      <c r="CO141" s="32"/>
      <c r="CP141" s="32"/>
      <c r="CQ141" s="32"/>
      <c r="CR141" s="32"/>
      <c r="CS141" s="32"/>
      <c r="CT141" s="32"/>
      <c r="CU141" s="32"/>
      <c r="CV141" s="32"/>
      <c r="CW141" s="32"/>
      <c r="CX141" s="32"/>
      <c r="CY141" s="32"/>
      <c r="CZ141" s="32"/>
      <c r="DA141" s="32"/>
      <c r="DB141" s="32"/>
      <c r="DC141" s="32"/>
      <c r="DD141" s="32"/>
      <c r="DE141" s="32"/>
      <c r="DF141" s="32"/>
      <c r="DG141" s="32"/>
      <c r="DH141" s="32"/>
      <c r="DI141" s="32"/>
      <c r="DJ141" s="32"/>
      <c r="DK141" s="32"/>
      <c r="DL141" s="32"/>
      <c r="DM141" s="32"/>
      <c r="DN141" s="32"/>
      <c r="DO141" s="32"/>
      <c r="DP141" s="32"/>
      <c r="DQ141" s="32"/>
      <c r="DR141" s="32"/>
      <c r="DS141" s="32"/>
      <c r="DT141" s="32"/>
      <c r="DU141" s="32"/>
      <c r="DV141" s="32"/>
      <c r="DW141" s="32"/>
      <c r="DX141" s="32"/>
      <c r="DY141" s="32"/>
      <c r="DZ141" s="32"/>
      <c r="EA141" s="32"/>
      <c r="EB141" s="32"/>
      <c r="EC141" s="32"/>
      <c r="ED141" s="32"/>
      <c r="EE141" s="32"/>
      <c r="EF141" s="32"/>
    </row>
    <row r="142" ht="14.25" spans="51:136">
      <c r="AY142" s="5"/>
      <c r="AZ142" s="3"/>
      <c r="BA142" s="20"/>
      <c r="BB142" s="21"/>
      <c r="BC142" s="21"/>
      <c r="BD142" s="21"/>
      <c r="BE142" s="21"/>
      <c r="BF142" s="22"/>
      <c r="BG142" s="21"/>
      <c r="BH142" s="21"/>
      <c r="BI142" s="22"/>
      <c r="BJ142" s="21"/>
      <c r="BK142" s="21"/>
      <c r="BL142" s="22"/>
      <c r="BM142" s="21"/>
      <c r="BN142" s="21"/>
      <c r="BO142" s="22"/>
      <c r="BP142" s="21"/>
      <c r="BQ142" s="21"/>
      <c r="BR142" s="22"/>
      <c r="BS142" s="21"/>
      <c r="BT142" s="21"/>
      <c r="BU142" s="21"/>
      <c r="BV142" s="21"/>
      <c r="BW142" s="21"/>
      <c r="BX142" s="22"/>
      <c r="BY142" s="21"/>
      <c r="BZ142" s="21"/>
      <c r="CA142" s="21"/>
      <c r="CB142" s="18"/>
      <c r="CC142" s="26"/>
      <c r="CD142" s="26"/>
      <c r="CE142" s="26"/>
      <c r="CF142" s="26"/>
      <c r="CG142" s="26">
        <v>995</v>
      </c>
      <c r="CH142" s="26"/>
      <c r="CI142" s="26"/>
      <c r="CJ142" s="26"/>
      <c r="CK142" s="33"/>
      <c r="CL142" s="33"/>
      <c r="CM142" s="34"/>
      <c r="CN142" s="32"/>
      <c r="CO142" s="32"/>
      <c r="CP142" s="32"/>
      <c r="CQ142" s="32"/>
      <c r="CR142" s="32"/>
      <c r="CS142" s="32"/>
      <c r="CT142" s="32"/>
      <c r="CU142" s="32"/>
      <c r="CV142" s="32"/>
      <c r="CW142" s="32"/>
      <c r="CX142" s="32"/>
      <c r="CY142" s="32"/>
      <c r="CZ142" s="32"/>
      <c r="DA142" s="32"/>
      <c r="DB142" s="32"/>
      <c r="DC142" s="32"/>
      <c r="DD142" s="32"/>
      <c r="DE142" s="32"/>
      <c r="DF142" s="32"/>
      <c r="DG142" s="32"/>
      <c r="DH142" s="32"/>
      <c r="DI142" s="32"/>
      <c r="DJ142" s="32"/>
      <c r="DK142" s="32"/>
      <c r="DL142" s="32"/>
      <c r="DM142" s="32"/>
      <c r="DN142" s="32"/>
      <c r="DO142" s="32"/>
      <c r="DP142" s="32"/>
      <c r="DQ142" s="32"/>
      <c r="DR142" s="32"/>
      <c r="DS142" s="32"/>
      <c r="DT142" s="32"/>
      <c r="DU142" s="32"/>
      <c r="DV142" s="32"/>
      <c r="DW142" s="32"/>
      <c r="DX142" s="32"/>
      <c r="DY142" s="32"/>
      <c r="DZ142" s="32"/>
      <c r="EA142" s="32"/>
      <c r="EB142" s="32"/>
      <c r="EC142" s="32"/>
      <c r="ED142" s="32"/>
      <c r="EE142" s="32"/>
      <c r="EF142" s="32"/>
    </row>
    <row r="143" ht="14.25" spans="51:136">
      <c r="AY143" s="5"/>
      <c r="AZ143" s="3"/>
      <c r="BA143" s="20"/>
      <c r="BB143" s="21"/>
      <c r="BC143" s="21"/>
      <c r="BD143" s="21"/>
      <c r="BE143" s="21"/>
      <c r="BF143" s="22"/>
      <c r="BG143" s="21"/>
      <c r="BH143" s="21"/>
      <c r="BI143" s="22"/>
      <c r="BJ143" s="21"/>
      <c r="BK143" s="21"/>
      <c r="BL143" s="22"/>
      <c r="BM143" s="21"/>
      <c r="BN143" s="21"/>
      <c r="BO143" s="22"/>
      <c r="BP143" s="21"/>
      <c r="BQ143" s="21"/>
      <c r="BR143" s="22"/>
      <c r="BS143" s="21"/>
      <c r="BT143" s="21"/>
      <c r="BU143" s="21"/>
      <c r="BV143" s="21"/>
      <c r="BW143" s="21"/>
      <c r="BX143" s="21"/>
      <c r="BY143" s="21"/>
      <c r="BZ143" s="21"/>
      <c r="CA143" s="21"/>
      <c r="CB143" s="18"/>
      <c r="CC143" s="26"/>
      <c r="CD143" s="26"/>
      <c r="CE143" s="26"/>
      <c r="CF143" s="26"/>
      <c r="CG143" s="26">
        <v>265</v>
      </c>
      <c r="CH143" s="26"/>
      <c r="CI143" s="26"/>
      <c r="CJ143" s="26"/>
      <c r="CK143" s="33"/>
      <c r="CL143" s="33"/>
      <c r="CM143" s="34"/>
      <c r="CN143" s="32"/>
      <c r="CO143" s="32"/>
      <c r="CP143" s="32"/>
      <c r="CQ143" s="32"/>
      <c r="CR143" s="32"/>
      <c r="CS143" s="32"/>
      <c r="CT143" s="32"/>
      <c r="CU143" s="32"/>
      <c r="CV143" s="32"/>
      <c r="CW143" s="32"/>
      <c r="CX143" s="32"/>
      <c r="CY143" s="32"/>
      <c r="CZ143" s="32"/>
      <c r="DA143" s="32"/>
      <c r="DB143" s="32"/>
      <c r="DC143" s="32"/>
      <c r="DD143" s="32"/>
      <c r="DE143" s="32"/>
      <c r="DF143" s="32"/>
      <c r="DG143" s="32"/>
      <c r="DH143" s="32"/>
      <c r="DI143" s="32"/>
      <c r="DJ143" s="32"/>
      <c r="DK143" s="32"/>
      <c r="DL143" s="32"/>
      <c r="DM143" s="32"/>
      <c r="DN143" s="32"/>
      <c r="DO143" s="32"/>
      <c r="DP143" s="32"/>
      <c r="DQ143" s="32"/>
      <c r="DR143" s="32"/>
      <c r="DS143" s="32"/>
      <c r="DT143" s="32"/>
      <c r="DU143" s="32"/>
      <c r="DV143" s="32"/>
      <c r="DW143" s="32"/>
      <c r="DX143" s="32"/>
      <c r="DY143" s="32"/>
      <c r="DZ143" s="32"/>
      <c r="EA143" s="32"/>
      <c r="EB143" s="32"/>
      <c r="EC143" s="32"/>
      <c r="ED143" s="32"/>
      <c r="EE143" s="32"/>
      <c r="EF143" s="32"/>
    </row>
    <row r="144" ht="14.25" spans="51:136">
      <c r="AY144" s="5"/>
      <c r="AZ144" s="3"/>
      <c r="BA144" s="20"/>
      <c r="BB144" s="21"/>
      <c r="BC144" s="21"/>
      <c r="BD144" s="21"/>
      <c r="BE144" s="21"/>
      <c r="BF144" s="22"/>
      <c r="BG144" s="21"/>
      <c r="BH144" s="21"/>
      <c r="BI144" s="22"/>
      <c r="BJ144" s="21"/>
      <c r="BK144" s="21"/>
      <c r="BL144" s="22"/>
      <c r="BM144" s="21"/>
      <c r="BN144" s="21"/>
      <c r="BO144" s="22"/>
      <c r="BP144" s="21"/>
      <c r="BQ144" s="21"/>
      <c r="BR144" s="22"/>
      <c r="BS144" s="21"/>
      <c r="BT144" s="21"/>
      <c r="BU144" s="21"/>
      <c r="BV144" s="21"/>
      <c r="BW144" s="21"/>
      <c r="BX144" s="21"/>
      <c r="BY144" s="21"/>
      <c r="BZ144" s="21"/>
      <c r="CA144" s="21"/>
      <c r="CB144" s="18"/>
      <c r="CC144" s="26"/>
      <c r="CD144" s="26"/>
      <c r="CE144" s="26"/>
      <c r="CF144" s="26"/>
      <c r="CG144" s="26">
        <v>1150</v>
      </c>
      <c r="CH144" s="26"/>
      <c r="CI144" s="26"/>
      <c r="CJ144" s="26"/>
      <c r="CK144" s="33"/>
      <c r="CL144" s="33"/>
      <c r="CM144" s="34"/>
      <c r="CN144" s="32"/>
      <c r="CO144" s="32"/>
      <c r="CP144" s="32"/>
      <c r="CQ144" s="32"/>
      <c r="CR144" s="32"/>
      <c r="CS144" s="32"/>
      <c r="CT144" s="32"/>
      <c r="CU144" s="32"/>
      <c r="CV144" s="32"/>
      <c r="CW144" s="32"/>
      <c r="CX144" s="32"/>
      <c r="CY144" s="32"/>
      <c r="CZ144" s="32"/>
      <c r="DA144" s="32"/>
      <c r="DB144" s="32"/>
      <c r="DC144" s="32"/>
      <c r="DD144" s="32"/>
      <c r="DE144" s="32"/>
      <c r="DF144" s="32"/>
      <c r="DG144" s="32"/>
      <c r="DH144" s="32"/>
      <c r="DI144" s="32"/>
      <c r="DJ144" s="32"/>
      <c r="DK144" s="32"/>
      <c r="DL144" s="32"/>
      <c r="DM144" s="32"/>
      <c r="DN144" s="32"/>
      <c r="DO144" s="32"/>
      <c r="DP144" s="32"/>
      <c r="DQ144" s="32"/>
      <c r="DR144" s="32"/>
      <c r="DS144" s="32"/>
      <c r="DT144" s="32"/>
      <c r="DU144" s="32"/>
      <c r="DV144" s="32"/>
      <c r="DW144" s="32"/>
      <c r="DX144" s="32"/>
      <c r="DY144" s="32"/>
      <c r="DZ144" s="32"/>
      <c r="EA144" s="32"/>
      <c r="EB144" s="32"/>
      <c r="EC144" s="32"/>
      <c r="ED144" s="32"/>
      <c r="EE144" s="32"/>
      <c r="EF144" s="32"/>
    </row>
    <row r="145" ht="14.25" spans="51:136">
      <c r="AY145" s="5"/>
      <c r="AZ145" s="3"/>
      <c r="BA145" s="20"/>
      <c r="BB145" s="21"/>
      <c r="BC145" s="21"/>
      <c r="BD145" s="21"/>
      <c r="BE145" s="21"/>
      <c r="BF145" s="22"/>
      <c r="BG145" s="21"/>
      <c r="BH145" s="21"/>
      <c r="BI145" s="22"/>
      <c r="BJ145" s="21"/>
      <c r="BK145" s="21"/>
      <c r="BL145" s="22"/>
      <c r="BM145" s="21"/>
      <c r="BN145" s="21"/>
      <c r="BO145" s="22"/>
      <c r="BP145" s="21"/>
      <c r="BQ145" s="21"/>
      <c r="BR145" s="22"/>
      <c r="BS145" s="21"/>
      <c r="BT145" s="21"/>
      <c r="BU145" s="21"/>
      <c r="BV145" s="21"/>
      <c r="BW145" s="21"/>
      <c r="BX145" s="21"/>
      <c r="BY145" s="21"/>
      <c r="BZ145" s="21"/>
      <c r="CA145" s="21"/>
      <c r="CB145" s="18"/>
      <c r="CC145" s="26"/>
      <c r="CD145" s="26"/>
      <c r="CE145" s="26"/>
      <c r="CF145" s="26"/>
      <c r="CG145" s="26">
        <v>478</v>
      </c>
      <c r="CH145" s="26"/>
      <c r="CI145" s="26"/>
      <c r="CJ145" s="26"/>
      <c r="CK145" s="33"/>
      <c r="CL145" s="33"/>
      <c r="CM145" s="34"/>
      <c r="CN145" s="32"/>
      <c r="CO145" s="32"/>
      <c r="CP145" s="32"/>
      <c r="CQ145" s="32"/>
      <c r="CR145" s="32"/>
      <c r="CS145" s="32"/>
      <c r="CT145" s="32"/>
      <c r="CU145" s="32"/>
      <c r="CV145" s="32"/>
      <c r="CW145" s="32"/>
      <c r="CX145" s="32"/>
      <c r="CY145" s="32"/>
      <c r="CZ145" s="32"/>
      <c r="DA145" s="32"/>
      <c r="DB145" s="32"/>
      <c r="DC145" s="32"/>
      <c r="DD145" s="32"/>
      <c r="DE145" s="32"/>
      <c r="DF145" s="32"/>
      <c r="DG145" s="32"/>
      <c r="DH145" s="32"/>
      <c r="DI145" s="32"/>
      <c r="DJ145" s="32"/>
      <c r="DK145" s="32"/>
      <c r="DL145" s="32"/>
      <c r="DM145" s="32"/>
      <c r="DN145" s="32"/>
      <c r="DO145" s="32"/>
      <c r="DP145" s="32"/>
      <c r="DQ145" s="32"/>
      <c r="DR145" s="32"/>
      <c r="DS145" s="32"/>
      <c r="DT145" s="32"/>
      <c r="DU145" s="32"/>
      <c r="DV145" s="32"/>
      <c r="DW145" s="32"/>
      <c r="DX145" s="32"/>
      <c r="DY145" s="32"/>
      <c r="DZ145" s="32"/>
      <c r="EA145" s="32"/>
      <c r="EB145" s="32"/>
      <c r="EC145" s="32"/>
      <c r="ED145" s="32"/>
      <c r="EE145" s="32"/>
      <c r="EF145" s="32"/>
    </row>
    <row r="146" ht="14.25" spans="51:136">
      <c r="AY146" s="5"/>
      <c r="AZ146" s="3"/>
      <c r="BA146" s="20"/>
      <c r="BB146" s="21"/>
      <c r="BC146" s="21"/>
      <c r="BD146" s="21"/>
      <c r="BE146" s="21"/>
      <c r="BF146" s="22"/>
      <c r="BG146" s="21"/>
      <c r="BH146" s="21"/>
      <c r="BI146" s="22"/>
      <c r="BJ146" s="21"/>
      <c r="BK146" s="21"/>
      <c r="BL146" s="22"/>
      <c r="BM146" s="21"/>
      <c r="BN146" s="21"/>
      <c r="BO146" s="22"/>
      <c r="BP146" s="21"/>
      <c r="BQ146" s="21"/>
      <c r="BR146" s="22"/>
      <c r="BS146" s="21"/>
      <c r="BT146" s="21"/>
      <c r="BU146" s="21"/>
      <c r="BV146" s="21"/>
      <c r="BW146" s="21"/>
      <c r="BX146" s="21"/>
      <c r="BY146" s="21"/>
      <c r="BZ146" s="21"/>
      <c r="CA146" s="21"/>
      <c r="CB146" s="18"/>
      <c r="CC146" s="26"/>
      <c r="CD146" s="26"/>
      <c r="CE146" s="26"/>
      <c r="CF146" s="26"/>
      <c r="CG146" s="26">
        <v>0</v>
      </c>
      <c r="CH146" s="26">
        <v>0</v>
      </c>
      <c r="CI146" s="26"/>
      <c r="CJ146" s="26"/>
      <c r="CK146" s="33"/>
      <c r="CL146" s="33"/>
      <c r="CM146" s="34"/>
      <c r="CN146" s="32"/>
      <c r="CO146" s="32"/>
      <c r="CP146" s="32"/>
      <c r="CQ146" s="32"/>
      <c r="CR146" s="32"/>
      <c r="CS146" s="32"/>
      <c r="CT146" s="32"/>
      <c r="CU146" s="32"/>
      <c r="CV146" s="32"/>
      <c r="CW146" s="32"/>
      <c r="CX146" s="32"/>
      <c r="CY146" s="32"/>
      <c r="CZ146" s="32"/>
      <c r="DA146" s="32"/>
      <c r="DB146" s="32"/>
      <c r="DC146" s="32"/>
      <c r="DD146" s="32"/>
      <c r="DE146" s="32"/>
      <c r="DF146" s="32"/>
      <c r="DG146" s="32"/>
      <c r="DH146" s="32"/>
      <c r="DI146" s="32"/>
      <c r="DJ146" s="32"/>
      <c r="DK146" s="32"/>
      <c r="DL146" s="32"/>
      <c r="DM146" s="32"/>
      <c r="DN146" s="32"/>
      <c r="DO146" s="32"/>
      <c r="DP146" s="32"/>
      <c r="DQ146" s="32"/>
      <c r="DR146" s="32"/>
      <c r="DS146" s="32"/>
      <c r="DT146" s="32"/>
      <c r="DU146" s="32"/>
      <c r="DV146" s="32"/>
      <c r="DW146" s="32"/>
      <c r="DX146" s="32"/>
      <c r="DY146" s="32"/>
      <c r="DZ146" s="32"/>
      <c r="EA146" s="32"/>
      <c r="EB146" s="32"/>
      <c r="EC146" s="32"/>
      <c r="ED146" s="32"/>
      <c r="EE146" s="32"/>
      <c r="EF146" s="32"/>
    </row>
    <row r="147" ht="14.25" spans="51:136">
      <c r="AY147" s="5"/>
      <c r="AZ147" s="3"/>
      <c r="BA147" s="20"/>
      <c r="BB147" s="21"/>
      <c r="BC147" s="21"/>
      <c r="BD147" s="21"/>
      <c r="BE147" s="21"/>
      <c r="BF147" s="22"/>
      <c r="BG147" s="21"/>
      <c r="BH147" s="21"/>
      <c r="BI147" s="22"/>
      <c r="BJ147" s="21"/>
      <c r="BK147" s="21"/>
      <c r="BL147" s="22"/>
      <c r="BM147" s="21"/>
      <c r="BN147" s="21"/>
      <c r="BO147" s="22"/>
      <c r="BP147" s="21"/>
      <c r="BQ147" s="21"/>
      <c r="BR147" s="22"/>
      <c r="BS147" s="21"/>
      <c r="BT147" s="21"/>
      <c r="BU147" s="21"/>
      <c r="BV147" s="21"/>
      <c r="BW147" s="21"/>
      <c r="BX147" s="21"/>
      <c r="BY147" s="21"/>
      <c r="BZ147" s="21"/>
      <c r="CA147" s="21"/>
      <c r="CB147" s="18"/>
      <c r="CC147" s="26"/>
      <c r="CD147" s="26"/>
      <c r="CE147" s="26"/>
      <c r="CF147" s="26"/>
      <c r="CG147" s="26">
        <v>0</v>
      </c>
      <c r="CH147" s="26">
        <v>0</v>
      </c>
      <c r="CI147" s="26"/>
      <c r="CJ147" s="26"/>
      <c r="CK147" s="33"/>
      <c r="CL147" s="33"/>
      <c r="CM147" s="34"/>
      <c r="CN147" s="32"/>
      <c r="CO147" s="32"/>
      <c r="CP147" s="32"/>
      <c r="CQ147" s="32"/>
      <c r="CR147" s="32"/>
      <c r="CS147" s="32"/>
      <c r="CT147" s="32"/>
      <c r="CU147" s="32"/>
      <c r="CV147" s="32"/>
      <c r="CW147" s="32"/>
      <c r="CX147" s="32"/>
      <c r="CY147" s="32"/>
      <c r="CZ147" s="32"/>
      <c r="DA147" s="32"/>
      <c r="DB147" s="32"/>
      <c r="DC147" s="32"/>
      <c r="DD147" s="32"/>
      <c r="DE147" s="32"/>
      <c r="DF147" s="32"/>
      <c r="DG147" s="32"/>
      <c r="DH147" s="32"/>
      <c r="DI147" s="32"/>
      <c r="DJ147" s="32"/>
      <c r="DK147" s="32"/>
      <c r="DL147" s="32"/>
      <c r="DM147" s="32"/>
      <c r="DN147" s="32"/>
      <c r="DO147" s="32"/>
      <c r="DP147" s="32"/>
      <c r="DQ147" s="32"/>
      <c r="DR147" s="32"/>
      <c r="DS147" s="32"/>
      <c r="DT147" s="32"/>
      <c r="DU147" s="32"/>
      <c r="DV147" s="32"/>
      <c r="DW147" s="32"/>
      <c r="DX147" s="32"/>
      <c r="DY147" s="32"/>
      <c r="DZ147" s="32"/>
      <c r="EA147" s="32"/>
      <c r="EB147" s="32"/>
      <c r="EC147" s="32"/>
      <c r="ED147" s="32"/>
      <c r="EE147" s="32"/>
      <c r="EF147" s="32"/>
    </row>
    <row r="148" ht="14.25" spans="51:136">
      <c r="AY148" s="9"/>
      <c r="AZ148" s="10"/>
      <c r="BA148" s="20"/>
      <c r="BB148" s="21"/>
      <c r="BC148" s="21"/>
      <c r="BD148" s="21"/>
      <c r="BE148" s="21"/>
      <c r="BF148" s="22"/>
      <c r="BG148" s="21"/>
      <c r="BH148" s="21"/>
      <c r="BI148" s="22"/>
      <c r="BJ148" s="21"/>
      <c r="BK148" s="21"/>
      <c r="BL148" s="22"/>
      <c r="BM148" s="21"/>
      <c r="BN148" s="21"/>
      <c r="BO148" s="22"/>
      <c r="BP148" s="21"/>
      <c r="BQ148" s="21"/>
      <c r="BR148" s="22"/>
      <c r="BS148" s="21"/>
      <c r="BT148" s="21"/>
      <c r="BU148" s="21"/>
      <c r="BV148" s="21"/>
      <c r="BW148" s="21"/>
      <c r="BX148" s="21"/>
      <c r="BY148" s="21"/>
      <c r="BZ148" s="21"/>
      <c r="CA148" s="21"/>
      <c r="CB148" s="18"/>
      <c r="CC148" s="26"/>
      <c r="CD148" s="26"/>
      <c r="CE148" s="26"/>
      <c r="CF148" s="26"/>
      <c r="CG148" s="26"/>
      <c r="CH148" s="26"/>
      <c r="CI148" s="26"/>
      <c r="CJ148" s="26"/>
      <c r="CK148" s="33"/>
      <c r="CL148" s="33"/>
      <c r="CM148" s="34"/>
      <c r="CN148" s="32"/>
      <c r="CO148" s="32"/>
      <c r="CP148" s="32"/>
      <c r="CQ148" s="32"/>
      <c r="CR148" s="32"/>
      <c r="CS148" s="32"/>
      <c r="CT148" s="32"/>
      <c r="CU148" s="32"/>
      <c r="CV148" s="32"/>
      <c r="CW148" s="32"/>
      <c r="CX148" s="32"/>
      <c r="CY148" s="32"/>
      <c r="CZ148" s="32"/>
      <c r="DA148" s="32"/>
      <c r="DB148" s="32"/>
      <c r="DC148" s="32"/>
      <c r="DD148" s="32"/>
      <c r="DE148" s="32"/>
      <c r="DF148" s="32"/>
      <c r="DG148" s="32"/>
      <c r="DH148" s="32"/>
      <c r="DI148" s="32"/>
      <c r="DJ148" s="32"/>
      <c r="DK148" s="32"/>
      <c r="DL148" s="32"/>
      <c r="DM148" s="32"/>
      <c r="DN148" s="32"/>
      <c r="DO148" s="32"/>
      <c r="DP148" s="32"/>
      <c r="DQ148" s="32"/>
      <c r="DR148" s="32"/>
      <c r="DS148" s="32"/>
      <c r="DT148" s="32"/>
      <c r="DU148" s="32"/>
      <c r="DV148" s="32"/>
      <c r="DW148" s="32"/>
      <c r="DX148" s="32"/>
      <c r="DY148" s="32"/>
      <c r="DZ148" s="32"/>
      <c r="EA148" s="32"/>
      <c r="EB148" s="32"/>
      <c r="EC148" s="32"/>
      <c r="ED148" s="32"/>
      <c r="EE148" s="32"/>
      <c r="EF148" s="32"/>
    </row>
    <row r="149" ht="14.25" spans="51:136">
      <c r="AY149" s="7"/>
      <c r="AZ149" s="3"/>
      <c r="BA149" s="20"/>
      <c r="BB149" s="21"/>
      <c r="BC149" s="21"/>
      <c r="BD149" s="21"/>
      <c r="BE149" s="21"/>
      <c r="BF149" s="22"/>
      <c r="BG149" s="21"/>
      <c r="BH149" s="21"/>
      <c r="BI149" s="22"/>
      <c r="BJ149" s="21"/>
      <c r="BK149" s="21"/>
      <c r="BL149" s="22"/>
      <c r="BM149" s="21"/>
      <c r="BN149" s="21"/>
      <c r="BO149" s="22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18"/>
      <c r="CC149" s="26"/>
      <c r="CD149" s="26"/>
      <c r="CE149" s="26"/>
      <c r="CF149" s="26"/>
      <c r="CG149" s="26">
        <v>0</v>
      </c>
      <c r="CH149" s="26">
        <v>0</v>
      </c>
      <c r="CI149" s="26"/>
      <c r="CJ149" s="26"/>
      <c r="CK149" s="33"/>
      <c r="CL149" s="33"/>
      <c r="CM149" s="34"/>
      <c r="CN149" s="32"/>
      <c r="CO149" s="32"/>
      <c r="CP149" s="32"/>
      <c r="CQ149" s="32"/>
      <c r="CR149" s="32"/>
      <c r="CS149" s="32"/>
      <c r="CT149" s="32"/>
      <c r="CU149" s="32"/>
      <c r="CV149" s="32"/>
      <c r="CW149" s="32"/>
      <c r="CX149" s="32"/>
      <c r="CY149" s="32"/>
      <c r="CZ149" s="32"/>
      <c r="DA149" s="32"/>
      <c r="DB149" s="32"/>
      <c r="DC149" s="32"/>
      <c r="DD149" s="32"/>
      <c r="DE149" s="32"/>
      <c r="DF149" s="32"/>
      <c r="DG149" s="32"/>
      <c r="DH149" s="32"/>
      <c r="DI149" s="32"/>
      <c r="DJ149" s="32"/>
      <c r="DK149" s="32"/>
      <c r="DL149" s="32"/>
      <c r="DM149" s="32"/>
      <c r="DN149" s="32"/>
      <c r="DO149" s="32"/>
      <c r="DP149" s="32"/>
      <c r="DQ149" s="32"/>
      <c r="DR149" s="32"/>
      <c r="DS149" s="32"/>
      <c r="DT149" s="32"/>
      <c r="DU149" s="32"/>
      <c r="DV149" s="32"/>
      <c r="DW149" s="32"/>
      <c r="DX149" s="32"/>
      <c r="DY149" s="32"/>
      <c r="DZ149" s="32"/>
      <c r="EA149" s="32"/>
      <c r="EB149" s="32"/>
      <c r="EC149" s="32"/>
      <c r="ED149" s="32"/>
      <c r="EE149" s="32"/>
      <c r="EF149" s="32"/>
    </row>
    <row r="150" ht="14.25" spans="51:136">
      <c r="AY150" s="2"/>
      <c r="AZ150" s="3"/>
      <c r="BA150" s="35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18"/>
      <c r="CC150" s="26"/>
      <c r="CD150" s="26"/>
      <c r="CE150" s="26"/>
      <c r="CF150" s="26"/>
      <c r="CG150" s="26"/>
      <c r="CH150" s="26"/>
      <c r="CI150" s="26"/>
      <c r="CJ150" s="26"/>
      <c r="CK150" s="33"/>
      <c r="CL150" s="33"/>
      <c r="CM150" s="34"/>
      <c r="CN150" s="32"/>
      <c r="CO150" s="32"/>
      <c r="CP150" s="32"/>
      <c r="CQ150" s="32"/>
      <c r="CR150" s="32"/>
      <c r="CS150" s="32"/>
      <c r="CT150" s="32"/>
      <c r="CU150" s="32"/>
      <c r="CV150" s="32"/>
      <c r="CW150" s="32"/>
      <c r="CX150" s="32"/>
      <c r="CY150" s="32"/>
      <c r="CZ150" s="32"/>
      <c r="DA150" s="32"/>
      <c r="DB150" s="32"/>
      <c r="DC150" s="32"/>
      <c r="DD150" s="32"/>
      <c r="DE150" s="32"/>
      <c r="DF150" s="32"/>
      <c r="DG150" s="32"/>
      <c r="DH150" s="32"/>
      <c r="DI150" s="32"/>
      <c r="DJ150" s="32"/>
      <c r="DK150" s="32"/>
      <c r="DL150" s="32"/>
      <c r="DM150" s="32"/>
      <c r="DN150" s="32"/>
      <c r="DO150" s="32"/>
      <c r="DP150" s="32"/>
      <c r="DQ150" s="32"/>
      <c r="DR150" s="32"/>
      <c r="DS150" s="32"/>
      <c r="DT150" s="32"/>
      <c r="DU150" s="32"/>
      <c r="DV150" s="32"/>
      <c r="DW150" s="32"/>
      <c r="DX150" s="32"/>
      <c r="DY150" s="32"/>
      <c r="DZ150" s="32"/>
      <c r="EA150" s="32"/>
      <c r="EB150" s="32"/>
      <c r="EC150" s="32"/>
      <c r="ED150" s="32"/>
      <c r="EE150" s="32"/>
      <c r="EF150" s="32"/>
    </row>
    <row r="151" ht="14.25" spans="51:136">
      <c r="AY151" s="2"/>
      <c r="AZ151" s="3"/>
      <c r="BA151" s="35"/>
      <c r="BB151" s="36"/>
      <c r="BC151" s="37"/>
      <c r="BD151" s="21"/>
      <c r="BE151" s="21"/>
      <c r="BF151" s="22"/>
      <c r="BG151" s="21"/>
      <c r="BH151" s="21"/>
      <c r="BI151" s="22"/>
      <c r="BJ151" s="21"/>
      <c r="BK151" s="21"/>
      <c r="BL151" s="22"/>
      <c r="BM151" s="21"/>
      <c r="BN151" s="21"/>
      <c r="BO151" s="22"/>
      <c r="BP151" s="21"/>
      <c r="BQ151" s="21"/>
      <c r="BR151" s="22"/>
      <c r="BS151" s="21"/>
      <c r="BT151" s="21"/>
      <c r="BU151" s="22"/>
      <c r="BV151" s="21"/>
      <c r="BW151" s="21"/>
      <c r="BX151" s="22"/>
      <c r="BY151" s="21"/>
      <c r="BZ151" s="21"/>
      <c r="CA151" s="21"/>
      <c r="CB151" s="21"/>
      <c r="CC151" s="21"/>
      <c r="CD151" s="21"/>
      <c r="CE151" s="21"/>
      <c r="CF151" s="21"/>
      <c r="CG151" s="21"/>
      <c r="CH151" s="21">
        <f>SUM(CH152:CH170)</f>
        <v>5570.9</v>
      </c>
      <c r="CI151" s="26"/>
      <c r="CJ151" s="26"/>
      <c r="CK151" s="33"/>
      <c r="CL151" s="33"/>
      <c r="CM151" s="34"/>
      <c r="CN151" s="32"/>
      <c r="CO151" s="32"/>
      <c r="CP151" s="32"/>
      <c r="CQ151" s="32"/>
      <c r="CR151" s="32"/>
      <c r="CS151" s="32"/>
      <c r="CT151" s="32"/>
      <c r="CU151" s="32"/>
      <c r="CV151" s="32"/>
      <c r="CW151" s="32"/>
      <c r="CX151" s="32"/>
      <c r="CY151" s="32"/>
      <c r="CZ151" s="32"/>
      <c r="DA151" s="32"/>
      <c r="DB151" s="32"/>
      <c r="DC151" s="32"/>
      <c r="DD151" s="32"/>
      <c r="DE151" s="32"/>
      <c r="DF151" s="32"/>
      <c r="DG151" s="32"/>
      <c r="DH151" s="32"/>
      <c r="DI151" s="32"/>
      <c r="DJ151" s="32"/>
      <c r="DK151" s="32"/>
      <c r="DL151" s="32"/>
      <c r="DM151" s="32"/>
      <c r="DN151" s="32"/>
      <c r="DO151" s="32"/>
      <c r="DP151" s="32"/>
      <c r="DQ151" s="32"/>
      <c r="DR151" s="32"/>
      <c r="DS151" s="32"/>
      <c r="DT151" s="32"/>
      <c r="DU151" s="32"/>
      <c r="DV151" s="32"/>
      <c r="DW151" s="32"/>
      <c r="DX151" s="32"/>
      <c r="DY151" s="32"/>
      <c r="DZ151" s="32"/>
      <c r="EA151" s="32"/>
      <c r="EB151" s="32"/>
      <c r="EC151" s="32"/>
      <c r="ED151" s="32"/>
      <c r="EE151" s="32"/>
      <c r="EF151" s="32"/>
    </row>
    <row r="152" ht="14.25" spans="51:136">
      <c r="AY152" s="28"/>
      <c r="AZ152" s="3"/>
      <c r="BA152" s="35"/>
      <c r="BB152" s="36"/>
      <c r="BC152" s="37"/>
      <c r="BD152" s="21"/>
      <c r="BE152" s="21"/>
      <c r="BF152" s="22"/>
      <c r="BG152" s="21"/>
      <c r="BH152" s="21"/>
      <c r="BI152" s="22"/>
      <c r="BJ152" s="21"/>
      <c r="BK152" s="21"/>
      <c r="BL152" s="22"/>
      <c r="BM152" s="21"/>
      <c r="BN152" s="21"/>
      <c r="BO152" s="22"/>
      <c r="BP152" s="21"/>
      <c r="BQ152" s="21"/>
      <c r="BR152" s="22"/>
      <c r="BS152" s="21"/>
      <c r="BT152" s="21"/>
      <c r="BU152" s="22"/>
      <c r="BV152" s="21"/>
      <c r="BW152" s="21"/>
      <c r="BX152" s="22"/>
      <c r="BY152" s="21"/>
      <c r="BZ152" s="21"/>
      <c r="CA152" s="21"/>
      <c r="CB152" s="18"/>
      <c r="CC152" s="26"/>
      <c r="CD152" s="26"/>
      <c r="CE152" s="26"/>
      <c r="CF152" s="26"/>
      <c r="CG152" s="26"/>
      <c r="CH152" s="26">
        <v>0</v>
      </c>
      <c r="CI152" s="26"/>
      <c r="CJ152" s="26"/>
      <c r="CK152" s="33"/>
      <c r="CL152" s="33"/>
      <c r="CM152" s="34"/>
      <c r="CN152" s="32"/>
      <c r="CO152" s="32"/>
      <c r="CP152" s="32"/>
      <c r="CQ152" s="32"/>
      <c r="CR152" s="32"/>
      <c r="CS152" s="32"/>
      <c r="CT152" s="32"/>
      <c r="CU152" s="32"/>
      <c r="CV152" s="32"/>
      <c r="CW152" s="32"/>
      <c r="CX152" s="32"/>
      <c r="CY152" s="32"/>
      <c r="CZ152" s="32"/>
      <c r="DA152" s="32"/>
      <c r="DB152" s="32"/>
      <c r="DC152" s="32"/>
      <c r="DD152" s="32"/>
      <c r="DE152" s="32"/>
      <c r="DF152" s="32"/>
      <c r="DG152" s="32"/>
      <c r="DH152" s="32"/>
      <c r="DI152" s="32"/>
      <c r="DJ152" s="32"/>
      <c r="DK152" s="32"/>
      <c r="DL152" s="32"/>
      <c r="DM152" s="32"/>
      <c r="DN152" s="32"/>
      <c r="DO152" s="32"/>
      <c r="DP152" s="32"/>
      <c r="DQ152" s="32"/>
      <c r="DR152" s="32"/>
      <c r="DS152" s="32"/>
      <c r="DT152" s="32"/>
      <c r="DU152" s="32"/>
      <c r="DV152" s="32"/>
      <c r="DW152" s="32"/>
      <c r="DX152" s="32"/>
      <c r="DY152" s="32"/>
      <c r="DZ152" s="32"/>
      <c r="EA152" s="32"/>
      <c r="EB152" s="32"/>
      <c r="EC152" s="32"/>
      <c r="ED152" s="32"/>
      <c r="EE152" s="32"/>
      <c r="EF152" s="32"/>
    </row>
    <row r="153" ht="14.25" spans="51:136">
      <c r="AY153" s="28"/>
      <c r="AZ153" s="3"/>
      <c r="BA153" s="35"/>
      <c r="BB153" s="36"/>
      <c r="BC153" s="37"/>
      <c r="BD153" s="21"/>
      <c r="BE153" s="21"/>
      <c r="BF153" s="22"/>
      <c r="BG153" s="21"/>
      <c r="BH153" s="21"/>
      <c r="BI153" s="22"/>
      <c r="BJ153" s="21"/>
      <c r="BK153" s="21"/>
      <c r="BL153" s="22"/>
      <c r="BM153" s="21"/>
      <c r="BN153" s="21"/>
      <c r="BO153" s="22"/>
      <c r="BP153" s="21"/>
      <c r="BQ153" s="21"/>
      <c r="BR153" s="22"/>
      <c r="BS153" s="21"/>
      <c r="BT153" s="21"/>
      <c r="BU153" s="22"/>
      <c r="BV153" s="21"/>
      <c r="BW153" s="21"/>
      <c r="BX153" s="22"/>
      <c r="BY153" s="21"/>
      <c r="BZ153" s="21"/>
      <c r="CA153" s="21"/>
      <c r="CB153" s="18"/>
      <c r="CC153" s="26"/>
      <c r="CD153" s="26"/>
      <c r="CE153" s="26"/>
      <c r="CF153" s="26"/>
      <c r="CG153" s="26"/>
      <c r="CH153" s="26">
        <v>0</v>
      </c>
      <c r="CI153" s="26"/>
      <c r="CJ153" s="26"/>
      <c r="CK153" s="33"/>
      <c r="CL153" s="33"/>
      <c r="CM153" s="34"/>
      <c r="CN153" s="32"/>
      <c r="CO153" s="32"/>
      <c r="CP153" s="32"/>
      <c r="CQ153" s="32"/>
      <c r="CR153" s="32"/>
      <c r="CS153" s="32"/>
      <c r="CT153" s="32"/>
      <c r="CU153" s="32"/>
      <c r="CV153" s="32"/>
      <c r="CW153" s="32"/>
      <c r="CX153" s="32"/>
      <c r="CY153" s="32"/>
      <c r="CZ153" s="32"/>
      <c r="DA153" s="32"/>
      <c r="DB153" s="32"/>
      <c r="DC153" s="32"/>
      <c r="DD153" s="32"/>
      <c r="DE153" s="32"/>
      <c r="DF153" s="32"/>
      <c r="DG153" s="32"/>
      <c r="DH153" s="32"/>
      <c r="DI153" s="32"/>
      <c r="DJ153" s="32"/>
      <c r="DK153" s="32"/>
      <c r="DL153" s="32"/>
      <c r="DM153" s="32"/>
      <c r="DN153" s="32"/>
      <c r="DO153" s="32"/>
      <c r="DP153" s="32"/>
      <c r="DQ153" s="32"/>
      <c r="DR153" s="32"/>
      <c r="DS153" s="32"/>
      <c r="DT153" s="32"/>
      <c r="DU153" s="32"/>
      <c r="DV153" s="32"/>
      <c r="DW153" s="32"/>
      <c r="DX153" s="32"/>
      <c r="DY153" s="32"/>
      <c r="DZ153" s="32"/>
      <c r="EA153" s="32"/>
      <c r="EB153" s="32"/>
      <c r="EC153" s="32"/>
      <c r="ED153" s="32"/>
      <c r="EE153" s="32"/>
      <c r="EF153" s="32"/>
    </row>
    <row r="154" ht="14.25" spans="51:136">
      <c r="AY154" s="28"/>
      <c r="AZ154" s="3"/>
      <c r="BA154" s="35"/>
      <c r="BB154" s="36"/>
      <c r="BC154" s="37"/>
      <c r="BD154" s="21"/>
      <c r="BE154" s="21"/>
      <c r="BF154" s="22"/>
      <c r="BG154" s="21"/>
      <c r="BH154" s="21"/>
      <c r="BI154" s="22"/>
      <c r="BJ154" s="21"/>
      <c r="BK154" s="21"/>
      <c r="BL154" s="22"/>
      <c r="BM154" s="21"/>
      <c r="BN154" s="21"/>
      <c r="BO154" s="22"/>
      <c r="BP154" s="21"/>
      <c r="BQ154" s="21"/>
      <c r="BR154" s="22"/>
      <c r="BS154" s="21"/>
      <c r="BT154" s="21"/>
      <c r="BU154" s="22"/>
      <c r="BV154" s="21"/>
      <c r="BW154" s="21"/>
      <c r="BX154" s="22"/>
      <c r="BY154" s="21"/>
      <c r="BZ154" s="21"/>
      <c r="CA154" s="21"/>
      <c r="CB154" s="18"/>
      <c r="CC154" s="26"/>
      <c r="CD154" s="26"/>
      <c r="CE154" s="26"/>
      <c r="CF154" s="26"/>
      <c r="CG154" s="26"/>
      <c r="CH154" s="26">
        <v>0</v>
      </c>
      <c r="CI154" s="26"/>
      <c r="CJ154" s="26"/>
      <c r="CK154" s="33"/>
      <c r="CL154" s="33"/>
      <c r="CM154" s="34"/>
      <c r="CN154" s="32"/>
      <c r="CO154" s="32"/>
      <c r="CP154" s="32"/>
      <c r="CQ154" s="32"/>
      <c r="CR154" s="32"/>
      <c r="CS154" s="32"/>
      <c r="CT154" s="32"/>
      <c r="CU154" s="32"/>
      <c r="CV154" s="32"/>
      <c r="CW154" s="32"/>
      <c r="CX154" s="32"/>
      <c r="CY154" s="32"/>
      <c r="CZ154" s="32"/>
      <c r="DA154" s="32"/>
      <c r="DB154" s="32"/>
      <c r="DC154" s="32"/>
      <c r="DD154" s="32"/>
      <c r="DE154" s="32"/>
      <c r="DF154" s="32"/>
      <c r="DG154" s="32"/>
      <c r="DH154" s="32"/>
      <c r="DI154" s="32"/>
      <c r="DJ154" s="32"/>
      <c r="DK154" s="32"/>
      <c r="DL154" s="32"/>
      <c r="DM154" s="32"/>
      <c r="DN154" s="32"/>
      <c r="DO154" s="32"/>
      <c r="DP154" s="32"/>
      <c r="DQ154" s="32"/>
      <c r="DR154" s="32"/>
      <c r="DS154" s="32"/>
      <c r="DT154" s="32"/>
      <c r="DU154" s="32"/>
      <c r="DV154" s="32"/>
      <c r="DW154" s="32"/>
      <c r="DX154" s="32"/>
      <c r="DY154" s="32"/>
      <c r="DZ154" s="32"/>
      <c r="EA154" s="32"/>
      <c r="EB154" s="32"/>
      <c r="EC154" s="32"/>
      <c r="ED154" s="32"/>
      <c r="EE154" s="32"/>
      <c r="EF154" s="32"/>
    </row>
    <row r="155" ht="14.25" spans="51:136">
      <c r="AY155" s="28"/>
      <c r="AZ155" s="3"/>
      <c r="BA155" s="35"/>
      <c r="BB155" s="36"/>
      <c r="BC155" s="37"/>
      <c r="BD155" s="21"/>
      <c r="BE155" s="21"/>
      <c r="BF155" s="22"/>
      <c r="BG155" s="21"/>
      <c r="BH155" s="21"/>
      <c r="BI155" s="22"/>
      <c r="BJ155" s="21"/>
      <c r="BK155" s="21"/>
      <c r="BL155" s="22"/>
      <c r="BM155" s="21"/>
      <c r="BN155" s="21"/>
      <c r="BO155" s="22"/>
      <c r="BP155" s="21"/>
      <c r="BQ155" s="21"/>
      <c r="BR155" s="22"/>
      <c r="BS155" s="21"/>
      <c r="BT155" s="21"/>
      <c r="BU155" s="22"/>
      <c r="BV155" s="21"/>
      <c r="BW155" s="21"/>
      <c r="BX155" s="22"/>
      <c r="BY155" s="21"/>
      <c r="BZ155" s="21"/>
      <c r="CA155" s="21"/>
      <c r="CB155" s="18"/>
      <c r="CC155" s="26"/>
      <c r="CD155" s="26"/>
      <c r="CE155" s="26"/>
      <c r="CF155" s="26"/>
      <c r="CG155" s="26"/>
      <c r="CH155" s="26">
        <v>1132</v>
      </c>
      <c r="CI155" s="26"/>
      <c r="CJ155" s="26"/>
      <c r="CK155" s="33"/>
      <c r="CL155" s="33"/>
      <c r="CM155" s="34"/>
      <c r="CN155" s="32"/>
      <c r="CO155" s="32"/>
      <c r="CP155" s="32"/>
      <c r="CQ155" s="32"/>
      <c r="CR155" s="32"/>
      <c r="CS155" s="32"/>
      <c r="CT155" s="32"/>
      <c r="CU155" s="32"/>
      <c r="CV155" s="32"/>
      <c r="CW155" s="32"/>
      <c r="CX155" s="32"/>
      <c r="CY155" s="32"/>
      <c r="CZ155" s="32"/>
      <c r="DA155" s="32"/>
      <c r="DB155" s="32"/>
      <c r="DC155" s="32"/>
      <c r="DD155" s="32"/>
      <c r="DE155" s="32"/>
      <c r="DF155" s="32"/>
      <c r="DG155" s="32"/>
      <c r="DH155" s="32"/>
      <c r="DI155" s="32"/>
      <c r="DJ155" s="32"/>
      <c r="DK155" s="32"/>
      <c r="DL155" s="32"/>
      <c r="DM155" s="32"/>
      <c r="DN155" s="32"/>
      <c r="DO155" s="32"/>
      <c r="DP155" s="32"/>
      <c r="DQ155" s="32"/>
      <c r="DR155" s="32"/>
      <c r="DS155" s="32"/>
      <c r="DT155" s="32"/>
      <c r="DU155" s="32"/>
      <c r="DV155" s="32"/>
      <c r="DW155" s="32"/>
      <c r="DX155" s="32"/>
      <c r="DY155" s="32"/>
      <c r="DZ155" s="32"/>
      <c r="EA155" s="32"/>
      <c r="EB155" s="32"/>
      <c r="EC155" s="32"/>
      <c r="ED155" s="32"/>
      <c r="EE155" s="32"/>
      <c r="EF155" s="32"/>
    </row>
    <row r="156" ht="14.25" spans="51:136">
      <c r="AY156" s="28"/>
      <c r="AZ156" s="3"/>
      <c r="BA156" s="35"/>
      <c r="BB156" s="36"/>
      <c r="BC156" s="37"/>
      <c r="BD156" s="21"/>
      <c r="BE156" s="21"/>
      <c r="BF156" s="22"/>
      <c r="BG156" s="21"/>
      <c r="BH156" s="21"/>
      <c r="BI156" s="22"/>
      <c r="BJ156" s="21"/>
      <c r="BK156" s="21"/>
      <c r="BL156" s="22"/>
      <c r="BM156" s="21"/>
      <c r="BN156" s="21"/>
      <c r="BO156" s="22"/>
      <c r="BP156" s="21"/>
      <c r="BQ156" s="21"/>
      <c r="BR156" s="22"/>
      <c r="BS156" s="21"/>
      <c r="BT156" s="21"/>
      <c r="BU156" s="22"/>
      <c r="BV156" s="21"/>
      <c r="BW156" s="21"/>
      <c r="BX156" s="22"/>
      <c r="BY156" s="21"/>
      <c r="BZ156" s="21"/>
      <c r="CA156" s="21"/>
      <c r="CB156" s="18"/>
      <c r="CC156" s="26"/>
      <c r="CD156" s="26"/>
      <c r="CE156" s="26"/>
      <c r="CF156" s="26"/>
      <c r="CG156" s="26"/>
      <c r="CH156" s="26">
        <v>0</v>
      </c>
      <c r="CI156" s="26"/>
      <c r="CJ156" s="26"/>
      <c r="CK156" s="33"/>
      <c r="CL156" s="33"/>
      <c r="CM156" s="34"/>
      <c r="CN156" s="32"/>
      <c r="CO156" s="32"/>
      <c r="CP156" s="32"/>
      <c r="CQ156" s="32"/>
      <c r="CR156" s="32"/>
      <c r="CS156" s="32"/>
      <c r="CT156" s="32"/>
      <c r="CU156" s="32"/>
      <c r="CV156" s="32"/>
      <c r="CW156" s="32"/>
      <c r="CX156" s="32"/>
      <c r="CY156" s="32"/>
      <c r="CZ156" s="32"/>
      <c r="DA156" s="32"/>
      <c r="DB156" s="32"/>
      <c r="DC156" s="32"/>
      <c r="DD156" s="32"/>
      <c r="DE156" s="32"/>
      <c r="DF156" s="32"/>
      <c r="DG156" s="32"/>
      <c r="DH156" s="32"/>
      <c r="DI156" s="32"/>
      <c r="DJ156" s="32"/>
      <c r="DK156" s="32"/>
      <c r="DL156" s="32"/>
      <c r="DM156" s="32"/>
      <c r="DN156" s="32"/>
      <c r="DO156" s="32"/>
      <c r="DP156" s="32"/>
      <c r="DQ156" s="32"/>
      <c r="DR156" s="32"/>
      <c r="DS156" s="32"/>
      <c r="DT156" s="32"/>
      <c r="DU156" s="32"/>
      <c r="DV156" s="32"/>
      <c r="DW156" s="32"/>
      <c r="DX156" s="32"/>
      <c r="DY156" s="32"/>
      <c r="DZ156" s="32"/>
      <c r="EA156" s="32"/>
      <c r="EB156" s="32"/>
      <c r="EC156" s="32"/>
      <c r="ED156" s="32"/>
      <c r="EE156" s="32"/>
      <c r="EF156" s="32"/>
    </row>
    <row r="157" ht="14.25" spans="51:136">
      <c r="AY157" s="28"/>
      <c r="AZ157" s="3"/>
      <c r="BA157" s="35"/>
      <c r="BB157" s="36"/>
      <c r="BC157" s="37"/>
      <c r="BD157" s="21"/>
      <c r="BE157" s="21"/>
      <c r="BF157" s="22"/>
      <c r="BG157" s="21"/>
      <c r="BH157" s="21"/>
      <c r="BI157" s="22"/>
      <c r="BJ157" s="21"/>
      <c r="BK157" s="21"/>
      <c r="BL157" s="22"/>
      <c r="BM157" s="21"/>
      <c r="BN157" s="21"/>
      <c r="BO157" s="22"/>
      <c r="BP157" s="21"/>
      <c r="BQ157" s="21"/>
      <c r="BR157" s="22"/>
      <c r="BS157" s="21"/>
      <c r="BT157" s="21"/>
      <c r="BU157" s="22"/>
      <c r="BV157" s="21"/>
      <c r="BW157" s="21"/>
      <c r="BX157" s="22"/>
      <c r="BY157" s="21"/>
      <c r="BZ157" s="21"/>
      <c r="CA157" s="21"/>
      <c r="CB157" s="18"/>
      <c r="CC157" s="26"/>
      <c r="CD157" s="26"/>
      <c r="CE157" s="26"/>
      <c r="CF157" s="26"/>
      <c r="CG157" s="26"/>
      <c r="CH157" s="26">
        <v>0</v>
      </c>
      <c r="CI157" s="26"/>
      <c r="CJ157" s="26"/>
      <c r="CK157" s="33"/>
      <c r="CL157" s="33"/>
      <c r="CM157" s="34"/>
      <c r="CN157" s="32"/>
      <c r="CO157" s="32"/>
      <c r="CP157" s="32"/>
      <c r="CQ157" s="32"/>
      <c r="CR157" s="32"/>
      <c r="CS157" s="32"/>
      <c r="CT157" s="32"/>
      <c r="CU157" s="32"/>
      <c r="CV157" s="32"/>
      <c r="CW157" s="32"/>
      <c r="CX157" s="32"/>
      <c r="CY157" s="32"/>
      <c r="CZ157" s="32"/>
      <c r="DA157" s="32"/>
      <c r="DB157" s="32"/>
      <c r="DC157" s="32"/>
      <c r="DD157" s="32"/>
      <c r="DE157" s="32"/>
      <c r="DF157" s="32"/>
      <c r="DG157" s="32"/>
      <c r="DH157" s="32"/>
      <c r="DI157" s="32"/>
      <c r="DJ157" s="32"/>
      <c r="DK157" s="32"/>
      <c r="DL157" s="32"/>
      <c r="DM157" s="32"/>
      <c r="DN157" s="32"/>
      <c r="DO157" s="32"/>
      <c r="DP157" s="32"/>
      <c r="DQ157" s="32"/>
      <c r="DR157" s="32"/>
      <c r="DS157" s="32"/>
      <c r="DT157" s="32"/>
      <c r="DU157" s="32"/>
      <c r="DV157" s="32"/>
      <c r="DW157" s="32"/>
      <c r="DX157" s="32"/>
      <c r="DY157" s="32"/>
      <c r="DZ157" s="32"/>
      <c r="EA157" s="32"/>
      <c r="EB157" s="32"/>
      <c r="EC157" s="32"/>
      <c r="ED157" s="32"/>
      <c r="EE157" s="32"/>
      <c r="EF157" s="32"/>
    </row>
    <row r="158" ht="14.25" spans="51:136">
      <c r="AY158" s="28"/>
      <c r="AZ158" s="3"/>
      <c r="BA158" s="35"/>
      <c r="BB158" s="36"/>
      <c r="BC158" s="37"/>
      <c r="BD158" s="21"/>
      <c r="BE158" s="21"/>
      <c r="BF158" s="22"/>
      <c r="BG158" s="21"/>
      <c r="BH158" s="21"/>
      <c r="BI158" s="22"/>
      <c r="BJ158" s="21"/>
      <c r="BK158" s="21"/>
      <c r="BL158" s="22"/>
      <c r="BM158" s="21"/>
      <c r="BN158" s="21"/>
      <c r="BO158" s="22"/>
      <c r="BP158" s="21"/>
      <c r="BQ158" s="21"/>
      <c r="BR158" s="22"/>
      <c r="BS158" s="21"/>
      <c r="BT158" s="21"/>
      <c r="BU158" s="22"/>
      <c r="BV158" s="21"/>
      <c r="BW158" s="21"/>
      <c r="BX158" s="22"/>
      <c r="BY158" s="21"/>
      <c r="BZ158" s="21"/>
      <c r="CA158" s="21"/>
      <c r="CB158" s="18"/>
      <c r="CC158" s="26"/>
      <c r="CD158" s="26"/>
      <c r="CE158" s="26"/>
      <c r="CF158" s="26"/>
      <c r="CG158" s="26"/>
      <c r="CH158" s="26">
        <v>535.9</v>
      </c>
      <c r="CI158" s="26"/>
      <c r="CJ158" s="26"/>
      <c r="CK158" s="33"/>
      <c r="CL158" s="33"/>
      <c r="CM158" s="34"/>
      <c r="CN158" s="32"/>
      <c r="CO158" s="32"/>
      <c r="CP158" s="32"/>
      <c r="CQ158" s="32"/>
      <c r="CR158" s="32"/>
      <c r="CS158" s="32"/>
      <c r="CT158" s="32"/>
      <c r="CU158" s="32"/>
      <c r="CV158" s="32"/>
      <c r="CW158" s="32"/>
      <c r="CX158" s="32"/>
      <c r="CY158" s="32"/>
      <c r="CZ158" s="32"/>
      <c r="DA158" s="32"/>
      <c r="DB158" s="32"/>
      <c r="DC158" s="32"/>
      <c r="DD158" s="32"/>
      <c r="DE158" s="32"/>
      <c r="DF158" s="32"/>
      <c r="DG158" s="32"/>
      <c r="DH158" s="32"/>
      <c r="DI158" s="32"/>
      <c r="DJ158" s="32"/>
      <c r="DK158" s="32"/>
      <c r="DL158" s="32"/>
      <c r="DM158" s="32"/>
      <c r="DN158" s="32"/>
      <c r="DO158" s="32"/>
      <c r="DP158" s="32"/>
      <c r="DQ158" s="32"/>
      <c r="DR158" s="32"/>
      <c r="DS158" s="32"/>
      <c r="DT158" s="32"/>
      <c r="DU158" s="32"/>
      <c r="DV158" s="32"/>
      <c r="DW158" s="32"/>
      <c r="DX158" s="32"/>
      <c r="DY158" s="32"/>
      <c r="DZ158" s="32"/>
      <c r="EA158" s="32"/>
      <c r="EB158" s="32"/>
      <c r="EC158" s="32"/>
      <c r="ED158" s="32"/>
      <c r="EE158" s="32"/>
      <c r="EF158" s="32"/>
    </row>
    <row r="159" ht="14.25" spans="51:136">
      <c r="AY159" s="28"/>
      <c r="AZ159" s="3"/>
      <c r="BA159" s="35"/>
      <c r="BB159" s="36"/>
      <c r="BC159" s="37"/>
      <c r="BD159" s="21"/>
      <c r="BE159" s="21"/>
      <c r="BF159" s="22"/>
      <c r="BG159" s="21"/>
      <c r="BH159" s="21"/>
      <c r="BI159" s="22"/>
      <c r="BJ159" s="21"/>
      <c r="BK159" s="21"/>
      <c r="BL159" s="22"/>
      <c r="BM159" s="21"/>
      <c r="BN159" s="21"/>
      <c r="BO159" s="22"/>
      <c r="BP159" s="21"/>
      <c r="BQ159" s="21"/>
      <c r="BR159" s="22"/>
      <c r="BS159" s="21"/>
      <c r="BT159" s="21"/>
      <c r="BU159" s="22"/>
      <c r="BV159" s="21"/>
      <c r="BW159" s="21"/>
      <c r="BX159" s="22"/>
      <c r="BY159" s="21"/>
      <c r="BZ159" s="21"/>
      <c r="CA159" s="21"/>
      <c r="CB159" s="18"/>
      <c r="CC159" s="26"/>
      <c r="CD159" s="26"/>
      <c r="CE159" s="26"/>
      <c r="CF159" s="26"/>
      <c r="CG159" s="26"/>
      <c r="CH159" s="26">
        <v>0</v>
      </c>
      <c r="CI159" s="26"/>
      <c r="CJ159" s="26"/>
      <c r="CK159" s="33"/>
      <c r="CL159" s="33"/>
      <c r="CM159" s="34"/>
      <c r="CN159" s="32"/>
      <c r="CO159" s="32"/>
      <c r="CP159" s="32"/>
      <c r="CQ159" s="32"/>
      <c r="CR159" s="32"/>
      <c r="CS159" s="32"/>
      <c r="CT159" s="32"/>
      <c r="CU159" s="32"/>
      <c r="CV159" s="32"/>
      <c r="CW159" s="32"/>
      <c r="CX159" s="32"/>
      <c r="CY159" s="32"/>
      <c r="CZ159" s="32"/>
      <c r="DA159" s="32"/>
      <c r="DB159" s="32"/>
      <c r="DC159" s="32"/>
      <c r="DD159" s="32"/>
      <c r="DE159" s="32"/>
      <c r="DF159" s="32"/>
      <c r="DG159" s="32"/>
      <c r="DH159" s="32"/>
      <c r="DI159" s="32"/>
      <c r="DJ159" s="32"/>
      <c r="DK159" s="32"/>
      <c r="DL159" s="32"/>
      <c r="DM159" s="32"/>
      <c r="DN159" s="32"/>
      <c r="DO159" s="32"/>
      <c r="DP159" s="32"/>
      <c r="DQ159" s="32"/>
      <c r="DR159" s="32"/>
      <c r="DS159" s="32"/>
      <c r="DT159" s="32"/>
      <c r="DU159" s="32"/>
      <c r="DV159" s="32"/>
      <c r="DW159" s="32"/>
      <c r="DX159" s="32"/>
      <c r="DY159" s="32"/>
      <c r="DZ159" s="32"/>
      <c r="EA159" s="32"/>
      <c r="EB159" s="32"/>
      <c r="EC159" s="32"/>
      <c r="ED159" s="32"/>
      <c r="EE159" s="32"/>
      <c r="EF159" s="32"/>
    </row>
    <row r="160" ht="14.25" spans="51:136">
      <c r="AY160" s="28"/>
      <c r="AZ160" s="3"/>
      <c r="BA160" s="35"/>
      <c r="BB160" s="36"/>
      <c r="BC160" s="37"/>
      <c r="BD160" s="21"/>
      <c r="BE160" s="21"/>
      <c r="BF160" s="22"/>
      <c r="BG160" s="21"/>
      <c r="BH160" s="21"/>
      <c r="BI160" s="22"/>
      <c r="BJ160" s="21"/>
      <c r="BK160" s="21"/>
      <c r="BL160" s="22"/>
      <c r="BM160" s="21"/>
      <c r="BN160" s="21"/>
      <c r="BO160" s="22"/>
      <c r="BP160" s="21"/>
      <c r="BQ160" s="21"/>
      <c r="BR160" s="22"/>
      <c r="BS160" s="21"/>
      <c r="BT160" s="21"/>
      <c r="BU160" s="22"/>
      <c r="BV160" s="21"/>
      <c r="BW160" s="21"/>
      <c r="BX160" s="22"/>
      <c r="BY160" s="21"/>
      <c r="BZ160" s="21"/>
      <c r="CA160" s="21"/>
      <c r="CB160" s="18"/>
      <c r="CC160" s="26"/>
      <c r="CD160" s="26"/>
      <c r="CE160" s="26"/>
      <c r="CF160" s="26"/>
      <c r="CG160" s="26"/>
      <c r="CH160" s="26">
        <v>0</v>
      </c>
      <c r="CI160" s="26"/>
      <c r="CJ160" s="26"/>
      <c r="CK160" s="33"/>
      <c r="CL160" s="33"/>
      <c r="CM160" s="34"/>
      <c r="CN160" s="32"/>
      <c r="CO160" s="32"/>
      <c r="CP160" s="32"/>
      <c r="CQ160" s="32"/>
      <c r="CR160" s="32"/>
      <c r="CS160" s="32"/>
      <c r="CT160" s="32"/>
      <c r="CU160" s="32"/>
      <c r="CV160" s="32"/>
      <c r="CW160" s="32"/>
      <c r="CX160" s="32"/>
      <c r="CY160" s="32"/>
      <c r="CZ160" s="32"/>
      <c r="DA160" s="32"/>
      <c r="DB160" s="32"/>
      <c r="DC160" s="32"/>
      <c r="DD160" s="32"/>
      <c r="DE160" s="32"/>
      <c r="DF160" s="32"/>
      <c r="DG160" s="32"/>
      <c r="DH160" s="32"/>
      <c r="DI160" s="32"/>
      <c r="DJ160" s="32"/>
      <c r="DK160" s="32"/>
      <c r="DL160" s="32"/>
      <c r="DM160" s="32"/>
      <c r="DN160" s="32"/>
      <c r="DO160" s="32"/>
      <c r="DP160" s="32"/>
      <c r="DQ160" s="32"/>
      <c r="DR160" s="32"/>
      <c r="DS160" s="32"/>
      <c r="DT160" s="32"/>
      <c r="DU160" s="32"/>
      <c r="DV160" s="32"/>
      <c r="DW160" s="32"/>
      <c r="DX160" s="32"/>
      <c r="DY160" s="32"/>
      <c r="DZ160" s="32"/>
      <c r="EA160" s="32"/>
      <c r="EB160" s="32"/>
      <c r="EC160" s="32"/>
      <c r="ED160" s="32"/>
      <c r="EE160" s="32"/>
      <c r="EF160" s="32"/>
    </row>
    <row r="161" ht="14.25" spans="51:136">
      <c r="AY161" s="28"/>
      <c r="AZ161" s="3"/>
      <c r="BA161" s="35"/>
      <c r="BB161" s="36"/>
      <c r="BC161" s="37"/>
      <c r="BD161" s="21"/>
      <c r="BE161" s="21"/>
      <c r="BF161" s="22"/>
      <c r="BG161" s="21"/>
      <c r="BH161" s="21"/>
      <c r="BI161" s="22"/>
      <c r="BJ161" s="21"/>
      <c r="BK161" s="21"/>
      <c r="BL161" s="22"/>
      <c r="BM161" s="21"/>
      <c r="BN161" s="21"/>
      <c r="BO161" s="22"/>
      <c r="BP161" s="21"/>
      <c r="BQ161" s="21"/>
      <c r="BR161" s="22"/>
      <c r="BS161" s="21"/>
      <c r="BT161" s="21"/>
      <c r="BU161" s="22"/>
      <c r="BV161" s="21"/>
      <c r="BW161" s="21"/>
      <c r="BX161" s="22"/>
      <c r="BY161" s="21"/>
      <c r="BZ161" s="21"/>
      <c r="CA161" s="21"/>
      <c r="CB161" s="18"/>
      <c r="CC161" s="26"/>
      <c r="CD161" s="26"/>
      <c r="CE161" s="26"/>
      <c r="CF161" s="26"/>
      <c r="CG161" s="26"/>
      <c r="CH161" s="26">
        <v>0</v>
      </c>
      <c r="CI161" s="26"/>
      <c r="CJ161" s="26"/>
      <c r="CK161" s="33"/>
      <c r="CL161" s="33"/>
      <c r="CM161" s="34"/>
      <c r="CN161" s="32"/>
      <c r="CO161" s="32"/>
      <c r="CP161" s="32"/>
      <c r="CQ161" s="32"/>
      <c r="CR161" s="32"/>
      <c r="CS161" s="32"/>
      <c r="CT161" s="32"/>
      <c r="CU161" s="32"/>
      <c r="CV161" s="32"/>
      <c r="CW161" s="32"/>
      <c r="CX161" s="32"/>
      <c r="CY161" s="32"/>
      <c r="CZ161" s="32"/>
      <c r="DA161" s="32"/>
      <c r="DB161" s="32"/>
      <c r="DC161" s="32"/>
      <c r="DD161" s="32"/>
      <c r="DE161" s="32"/>
      <c r="DF161" s="32"/>
      <c r="DG161" s="32"/>
      <c r="DH161" s="32"/>
      <c r="DI161" s="32"/>
      <c r="DJ161" s="32"/>
      <c r="DK161" s="32"/>
      <c r="DL161" s="32"/>
      <c r="DM161" s="32"/>
      <c r="DN161" s="32"/>
      <c r="DO161" s="32"/>
      <c r="DP161" s="32"/>
      <c r="DQ161" s="32"/>
      <c r="DR161" s="32"/>
      <c r="DS161" s="32"/>
      <c r="DT161" s="32"/>
      <c r="DU161" s="32"/>
      <c r="DV161" s="32"/>
      <c r="DW161" s="32"/>
      <c r="DX161" s="32"/>
      <c r="DY161" s="32"/>
      <c r="DZ161" s="32"/>
      <c r="EA161" s="32"/>
      <c r="EB161" s="32"/>
      <c r="EC161" s="32"/>
      <c r="ED161" s="32"/>
      <c r="EE161" s="32"/>
      <c r="EF161" s="32"/>
    </row>
    <row r="162" ht="14.25" spans="51:136">
      <c r="AY162" s="28"/>
      <c r="AZ162" s="3"/>
      <c r="BA162" s="35"/>
      <c r="BB162" s="36"/>
      <c r="BC162" s="37"/>
      <c r="BD162" s="21"/>
      <c r="BE162" s="21"/>
      <c r="BF162" s="22"/>
      <c r="BG162" s="21"/>
      <c r="BH162" s="21"/>
      <c r="BI162" s="22"/>
      <c r="BJ162" s="21"/>
      <c r="BK162" s="21"/>
      <c r="BL162" s="22"/>
      <c r="BM162" s="21"/>
      <c r="BN162" s="21"/>
      <c r="BO162" s="22"/>
      <c r="BP162" s="21"/>
      <c r="BQ162" s="21"/>
      <c r="BR162" s="22"/>
      <c r="BS162" s="21"/>
      <c r="BT162" s="21"/>
      <c r="BU162" s="22"/>
      <c r="BV162" s="21"/>
      <c r="BW162" s="21"/>
      <c r="BX162" s="22"/>
      <c r="BY162" s="21"/>
      <c r="BZ162" s="21"/>
      <c r="CA162" s="21"/>
      <c r="CB162" s="18"/>
      <c r="CC162" s="26"/>
      <c r="CD162" s="26"/>
      <c r="CE162" s="26"/>
      <c r="CF162" s="26"/>
      <c r="CG162" s="26"/>
      <c r="CH162" s="26">
        <v>1215</v>
      </c>
      <c r="CI162" s="26"/>
      <c r="CJ162" s="26"/>
      <c r="CK162" s="33"/>
      <c r="CL162" s="33"/>
      <c r="CM162" s="34"/>
      <c r="CN162" s="32"/>
      <c r="CO162" s="32"/>
      <c r="CP162" s="32"/>
      <c r="CQ162" s="32"/>
      <c r="CR162" s="32"/>
      <c r="CS162" s="32"/>
      <c r="CT162" s="32"/>
      <c r="CU162" s="32"/>
      <c r="CV162" s="32"/>
      <c r="CW162" s="32"/>
      <c r="CX162" s="32"/>
      <c r="CY162" s="32"/>
      <c r="CZ162" s="32"/>
      <c r="DA162" s="32"/>
      <c r="DB162" s="32"/>
      <c r="DC162" s="32"/>
      <c r="DD162" s="32"/>
      <c r="DE162" s="32"/>
      <c r="DF162" s="32"/>
      <c r="DG162" s="32"/>
      <c r="DH162" s="32"/>
      <c r="DI162" s="32"/>
      <c r="DJ162" s="32"/>
      <c r="DK162" s="32"/>
      <c r="DL162" s="32"/>
      <c r="DM162" s="32"/>
      <c r="DN162" s="32"/>
      <c r="DO162" s="32"/>
      <c r="DP162" s="32"/>
      <c r="DQ162" s="32"/>
      <c r="DR162" s="32"/>
      <c r="DS162" s="32"/>
      <c r="DT162" s="32"/>
      <c r="DU162" s="32"/>
      <c r="DV162" s="32"/>
      <c r="DW162" s="32"/>
      <c r="DX162" s="32"/>
      <c r="DY162" s="32"/>
      <c r="DZ162" s="32"/>
      <c r="EA162" s="32"/>
      <c r="EB162" s="32"/>
      <c r="EC162" s="32"/>
      <c r="ED162" s="32"/>
      <c r="EE162" s="32"/>
      <c r="EF162" s="32"/>
    </row>
    <row r="163" ht="14.25" spans="51:136">
      <c r="AY163" s="28"/>
      <c r="AZ163" s="3"/>
      <c r="BA163" s="35"/>
      <c r="BB163" s="36"/>
      <c r="BC163" s="37"/>
      <c r="BD163" s="21"/>
      <c r="BE163" s="21"/>
      <c r="BF163" s="22"/>
      <c r="BG163" s="21"/>
      <c r="BH163" s="21"/>
      <c r="BI163" s="22"/>
      <c r="BJ163" s="21"/>
      <c r="BK163" s="21"/>
      <c r="BL163" s="22"/>
      <c r="BM163" s="21"/>
      <c r="BN163" s="21"/>
      <c r="BO163" s="22"/>
      <c r="BP163" s="21"/>
      <c r="BQ163" s="21"/>
      <c r="BR163" s="22"/>
      <c r="BS163" s="21"/>
      <c r="BT163" s="21"/>
      <c r="BU163" s="21"/>
      <c r="BV163" s="21"/>
      <c r="BW163" s="21"/>
      <c r="BX163" s="22"/>
      <c r="BY163" s="21"/>
      <c r="BZ163" s="21"/>
      <c r="CA163" s="21"/>
      <c r="CB163" s="18"/>
      <c r="CC163" s="26"/>
      <c r="CD163" s="26"/>
      <c r="CE163" s="26"/>
      <c r="CF163" s="26"/>
      <c r="CG163" s="26"/>
      <c r="CH163" s="26">
        <v>712</v>
      </c>
      <c r="CI163" s="26"/>
      <c r="CJ163" s="26"/>
      <c r="CK163" s="33"/>
      <c r="CL163" s="33"/>
      <c r="CM163" s="34"/>
      <c r="CN163" s="32"/>
      <c r="CO163" s="32"/>
      <c r="CP163" s="32"/>
      <c r="CQ163" s="32"/>
      <c r="CR163" s="32"/>
      <c r="CS163" s="32"/>
      <c r="CT163" s="32"/>
      <c r="CU163" s="32"/>
      <c r="CV163" s="32"/>
      <c r="CW163" s="32"/>
      <c r="CX163" s="32"/>
      <c r="CY163" s="32"/>
      <c r="CZ163" s="32"/>
      <c r="DA163" s="32"/>
      <c r="DB163" s="32"/>
      <c r="DC163" s="32"/>
      <c r="DD163" s="32"/>
      <c r="DE163" s="32"/>
      <c r="DF163" s="32"/>
      <c r="DG163" s="32"/>
      <c r="DH163" s="32"/>
      <c r="DI163" s="32"/>
      <c r="DJ163" s="32"/>
      <c r="DK163" s="32"/>
      <c r="DL163" s="32"/>
      <c r="DM163" s="32"/>
      <c r="DN163" s="32"/>
      <c r="DO163" s="32"/>
      <c r="DP163" s="32"/>
      <c r="DQ163" s="32"/>
      <c r="DR163" s="32"/>
      <c r="DS163" s="32"/>
      <c r="DT163" s="32"/>
      <c r="DU163" s="32"/>
      <c r="DV163" s="32"/>
      <c r="DW163" s="32"/>
      <c r="DX163" s="32"/>
      <c r="DY163" s="32"/>
      <c r="DZ163" s="32"/>
      <c r="EA163" s="32"/>
      <c r="EB163" s="32"/>
      <c r="EC163" s="32"/>
      <c r="ED163" s="32"/>
      <c r="EE163" s="32"/>
      <c r="EF163" s="32"/>
    </row>
    <row r="164" ht="14.25" spans="51:136">
      <c r="AY164" s="28"/>
      <c r="AZ164" s="3"/>
      <c r="BA164" s="35"/>
      <c r="BB164" s="36"/>
      <c r="BC164" s="37"/>
      <c r="BD164" s="21"/>
      <c r="BE164" s="21"/>
      <c r="BF164" s="22"/>
      <c r="BG164" s="21"/>
      <c r="BH164" s="21"/>
      <c r="BI164" s="22"/>
      <c r="BJ164" s="21"/>
      <c r="BK164" s="21"/>
      <c r="BL164" s="22"/>
      <c r="BM164" s="21"/>
      <c r="BN164" s="21"/>
      <c r="BO164" s="22"/>
      <c r="BP164" s="21"/>
      <c r="BQ164" s="21"/>
      <c r="BR164" s="22"/>
      <c r="BS164" s="21"/>
      <c r="BT164" s="21"/>
      <c r="BU164" s="21"/>
      <c r="BV164" s="21"/>
      <c r="BW164" s="21"/>
      <c r="BX164" s="21"/>
      <c r="BY164" s="21"/>
      <c r="BZ164" s="21"/>
      <c r="CA164" s="21"/>
      <c r="CB164" s="18"/>
      <c r="CC164" s="26"/>
      <c r="CD164" s="26"/>
      <c r="CE164" s="26"/>
      <c r="CF164" s="26"/>
      <c r="CG164" s="26"/>
      <c r="CH164" s="26">
        <v>406</v>
      </c>
      <c r="CI164" s="26"/>
      <c r="CJ164" s="26"/>
      <c r="CK164" s="33"/>
      <c r="CL164" s="33"/>
      <c r="CM164" s="34"/>
      <c r="CN164" s="32"/>
      <c r="CO164" s="32"/>
      <c r="CP164" s="32"/>
      <c r="CQ164" s="32"/>
      <c r="CR164" s="32"/>
      <c r="CS164" s="32"/>
      <c r="CT164" s="32"/>
      <c r="CU164" s="32"/>
      <c r="CV164" s="32"/>
      <c r="CW164" s="32"/>
      <c r="CX164" s="32"/>
      <c r="CY164" s="32"/>
      <c r="CZ164" s="32"/>
      <c r="DA164" s="32"/>
      <c r="DB164" s="32"/>
      <c r="DC164" s="32"/>
      <c r="DD164" s="32"/>
      <c r="DE164" s="32"/>
      <c r="DF164" s="32"/>
      <c r="DG164" s="32"/>
      <c r="DH164" s="32"/>
      <c r="DI164" s="32"/>
      <c r="DJ164" s="32"/>
      <c r="DK164" s="32"/>
      <c r="DL164" s="32"/>
      <c r="DM164" s="32"/>
      <c r="DN164" s="32"/>
      <c r="DO164" s="32"/>
      <c r="DP164" s="32"/>
      <c r="DQ164" s="32"/>
      <c r="DR164" s="32"/>
      <c r="DS164" s="32"/>
      <c r="DT164" s="32"/>
      <c r="DU164" s="32"/>
      <c r="DV164" s="32"/>
      <c r="DW164" s="32"/>
      <c r="DX164" s="32"/>
      <c r="DY164" s="32"/>
      <c r="DZ164" s="32"/>
      <c r="EA164" s="32"/>
      <c r="EB164" s="32"/>
      <c r="EC164" s="32"/>
      <c r="ED164" s="32"/>
      <c r="EE164" s="32"/>
      <c r="EF164" s="32"/>
    </row>
    <row r="165" ht="14.25" spans="51:136">
      <c r="AY165" s="28"/>
      <c r="AZ165" s="3"/>
      <c r="BA165" s="35"/>
      <c r="BB165" s="36"/>
      <c r="BC165" s="37"/>
      <c r="BD165" s="21"/>
      <c r="BE165" s="21"/>
      <c r="BF165" s="22"/>
      <c r="BG165" s="21"/>
      <c r="BH165" s="21"/>
      <c r="BI165" s="22"/>
      <c r="BJ165" s="21"/>
      <c r="BK165" s="21"/>
      <c r="BL165" s="22"/>
      <c r="BM165" s="21"/>
      <c r="BN165" s="21"/>
      <c r="BO165" s="22"/>
      <c r="BP165" s="21"/>
      <c r="BQ165" s="21"/>
      <c r="BR165" s="22"/>
      <c r="BS165" s="21"/>
      <c r="BT165" s="21"/>
      <c r="BU165" s="21"/>
      <c r="BV165" s="21"/>
      <c r="BW165" s="21"/>
      <c r="BX165" s="21"/>
      <c r="BY165" s="21"/>
      <c r="BZ165" s="21"/>
      <c r="CA165" s="21"/>
      <c r="CB165" s="18"/>
      <c r="CC165" s="26"/>
      <c r="CD165" s="26"/>
      <c r="CE165" s="26"/>
      <c r="CF165" s="26"/>
      <c r="CG165" s="26"/>
      <c r="CH165" s="26">
        <v>733</v>
      </c>
      <c r="CI165" s="26"/>
      <c r="CJ165" s="26"/>
      <c r="CK165" s="33"/>
      <c r="CL165" s="33"/>
      <c r="CM165" s="34"/>
      <c r="CN165" s="32"/>
      <c r="CO165" s="32"/>
      <c r="CP165" s="32"/>
      <c r="CQ165" s="32"/>
      <c r="CR165" s="32"/>
      <c r="CS165" s="32"/>
      <c r="CT165" s="32"/>
      <c r="CU165" s="32"/>
      <c r="CV165" s="32"/>
      <c r="CW165" s="32"/>
      <c r="CX165" s="32"/>
      <c r="CY165" s="32"/>
      <c r="CZ165" s="32"/>
      <c r="DA165" s="32"/>
      <c r="DB165" s="32"/>
      <c r="DC165" s="32"/>
      <c r="DD165" s="32"/>
      <c r="DE165" s="32"/>
      <c r="DF165" s="32"/>
      <c r="DG165" s="32"/>
      <c r="DH165" s="32"/>
      <c r="DI165" s="32"/>
      <c r="DJ165" s="32"/>
      <c r="DK165" s="32"/>
      <c r="DL165" s="32"/>
      <c r="DM165" s="32"/>
      <c r="DN165" s="32"/>
      <c r="DO165" s="32"/>
      <c r="DP165" s="32"/>
      <c r="DQ165" s="32"/>
      <c r="DR165" s="32"/>
      <c r="DS165" s="32"/>
      <c r="DT165" s="32"/>
      <c r="DU165" s="32"/>
      <c r="DV165" s="32"/>
      <c r="DW165" s="32"/>
      <c r="DX165" s="32"/>
      <c r="DY165" s="32"/>
      <c r="DZ165" s="32"/>
      <c r="EA165" s="32"/>
      <c r="EB165" s="32"/>
      <c r="EC165" s="32"/>
      <c r="ED165" s="32"/>
      <c r="EE165" s="32"/>
      <c r="EF165" s="32"/>
    </row>
    <row r="166" ht="14.25" spans="51:136">
      <c r="AY166" s="28"/>
      <c r="AZ166" s="3"/>
      <c r="BA166" s="35"/>
      <c r="BB166" s="36"/>
      <c r="BC166" s="37"/>
      <c r="BD166" s="21"/>
      <c r="BE166" s="21"/>
      <c r="BF166" s="22"/>
      <c r="BG166" s="21"/>
      <c r="BH166" s="21"/>
      <c r="BI166" s="22"/>
      <c r="BJ166" s="21"/>
      <c r="BK166" s="21"/>
      <c r="BL166" s="22"/>
      <c r="BM166" s="21"/>
      <c r="BN166" s="21"/>
      <c r="BO166" s="22"/>
      <c r="BP166" s="21"/>
      <c r="BQ166" s="21"/>
      <c r="BR166" s="22"/>
      <c r="BS166" s="21"/>
      <c r="BT166" s="21"/>
      <c r="BU166" s="21"/>
      <c r="BV166" s="21"/>
      <c r="BW166" s="21"/>
      <c r="BX166" s="21"/>
      <c r="BY166" s="21"/>
      <c r="BZ166" s="21"/>
      <c r="CA166" s="21"/>
      <c r="CB166" s="18"/>
      <c r="CC166" s="26"/>
      <c r="CD166" s="26"/>
      <c r="CE166" s="26"/>
      <c r="CF166" s="26"/>
      <c r="CG166" s="26"/>
      <c r="CH166" s="26">
        <v>837</v>
      </c>
      <c r="CI166" s="26"/>
      <c r="CJ166" s="26"/>
      <c r="CK166" s="33"/>
      <c r="CL166" s="33"/>
      <c r="CM166" s="34"/>
      <c r="CN166" s="32"/>
      <c r="CO166" s="32"/>
      <c r="CP166" s="32"/>
      <c r="CQ166" s="32"/>
      <c r="CR166" s="32"/>
      <c r="CS166" s="32"/>
      <c r="CT166" s="32"/>
      <c r="CU166" s="32"/>
      <c r="CV166" s="32"/>
      <c r="CW166" s="32"/>
      <c r="CX166" s="32"/>
      <c r="CY166" s="32"/>
      <c r="CZ166" s="32"/>
      <c r="DA166" s="32"/>
      <c r="DB166" s="32"/>
      <c r="DC166" s="32"/>
      <c r="DD166" s="32"/>
      <c r="DE166" s="32"/>
      <c r="DF166" s="32"/>
      <c r="DG166" s="32"/>
      <c r="DH166" s="32"/>
      <c r="DI166" s="32"/>
      <c r="DJ166" s="32"/>
      <c r="DK166" s="32"/>
      <c r="DL166" s="32"/>
      <c r="DM166" s="32"/>
      <c r="DN166" s="32"/>
      <c r="DO166" s="32"/>
      <c r="DP166" s="32"/>
      <c r="DQ166" s="32"/>
      <c r="DR166" s="32"/>
      <c r="DS166" s="32"/>
      <c r="DT166" s="32"/>
      <c r="DU166" s="32"/>
      <c r="DV166" s="32"/>
      <c r="DW166" s="32"/>
      <c r="DX166" s="32"/>
      <c r="DY166" s="32"/>
      <c r="DZ166" s="32"/>
      <c r="EA166" s="32"/>
      <c r="EB166" s="32"/>
      <c r="EC166" s="32"/>
      <c r="ED166" s="32"/>
      <c r="EE166" s="32"/>
      <c r="EF166" s="32"/>
    </row>
    <row r="167" ht="14.25" spans="51:136">
      <c r="AY167" s="28"/>
      <c r="AZ167" s="3"/>
      <c r="BA167" s="35"/>
      <c r="BB167" s="36"/>
      <c r="BC167" s="37"/>
      <c r="BD167" s="21"/>
      <c r="BE167" s="21"/>
      <c r="BF167" s="22"/>
      <c r="BG167" s="21"/>
      <c r="BH167" s="21"/>
      <c r="BI167" s="22"/>
      <c r="BJ167" s="21"/>
      <c r="BK167" s="21"/>
      <c r="BL167" s="22"/>
      <c r="BM167" s="21"/>
      <c r="BN167" s="21"/>
      <c r="BO167" s="22"/>
      <c r="BP167" s="21"/>
      <c r="BQ167" s="21"/>
      <c r="BR167" s="22"/>
      <c r="BS167" s="21"/>
      <c r="BT167" s="21"/>
      <c r="BU167" s="21"/>
      <c r="BV167" s="21"/>
      <c r="BW167" s="21"/>
      <c r="BX167" s="21"/>
      <c r="BY167" s="21"/>
      <c r="BZ167" s="21"/>
      <c r="CA167" s="21"/>
      <c r="CB167" s="18"/>
      <c r="CC167" s="26"/>
      <c r="CD167" s="26"/>
      <c r="CE167" s="26"/>
      <c r="CF167" s="26"/>
      <c r="CG167" s="26"/>
      <c r="CH167" s="26">
        <v>0</v>
      </c>
      <c r="CI167" s="26"/>
      <c r="CJ167" s="26"/>
      <c r="CK167" s="33"/>
      <c r="CL167" s="33"/>
      <c r="CM167" s="34"/>
      <c r="CN167" s="32"/>
      <c r="CO167" s="32"/>
      <c r="CP167" s="32"/>
      <c r="CQ167" s="32"/>
      <c r="CR167" s="32"/>
      <c r="CS167" s="32"/>
      <c r="CT167" s="32"/>
      <c r="CU167" s="32"/>
      <c r="CV167" s="32"/>
      <c r="CW167" s="32"/>
      <c r="CX167" s="32"/>
      <c r="CY167" s="32"/>
      <c r="CZ167" s="32"/>
      <c r="DA167" s="32"/>
      <c r="DB167" s="32"/>
      <c r="DC167" s="32"/>
      <c r="DD167" s="32"/>
      <c r="DE167" s="32"/>
      <c r="DF167" s="32"/>
      <c r="DG167" s="32"/>
      <c r="DH167" s="32"/>
      <c r="DI167" s="32"/>
      <c r="DJ167" s="32"/>
      <c r="DK167" s="32"/>
      <c r="DL167" s="32"/>
      <c r="DM167" s="32"/>
      <c r="DN167" s="32"/>
      <c r="DO167" s="32"/>
      <c r="DP167" s="32"/>
      <c r="DQ167" s="32"/>
      <c r="DR167" s="32"/>
      <c r="DS167" s="32"/>
      <c r="DT167" s="32"/>
      <c r="DU167" s="32"/>
      <c r="DV167" s="32"/>
      <c r="DW167" s="32"/>
      <c r="DX167" s="32"/>
      <c r="DY167" s="32"/>
      <c r="DZ167" s="32"/>
      <c r="EA167" s="32"/>
      <c r="EB167" s="32"/>
      <c r="EC167" s="32"/>
      <c r="ED167" s="32"/>
      <c r="EE167" s="32"/>
      <c r="EF167" s="32"/>
    </row>
    <row r="168" ht="14.25" spans="51:136">
      <c r="AY168" s="28"/>
      <c r="AZ168" s="3"/>
      <c r="BA168" s="35"/>
      <c r="BB168" s="36"/>
      <c r="BC168" s="37"/>
      <c r="BD168" s="21"/>
      <c r="BE168" s="21"/>
      <c r="BF168" s="22"/>
      <c r="BG168" s="21"/>
      <c r="BH168" s="21"/>
      <c r="BI168" s="22"/>
      <c r="BJ168" s="21"/>
      <c r="BK168" s="21"/>
      <c r="BL168" s="22"/>
      <c r="BM168" s="21"/>
      <c r="BN168" s="21"/>
      <c r="BO168" s="22"/>
      <c r="BP168" s="21"/>
      <c r="BQ168" s="21"/>
      <c r="BR168" s="22"/>
      <c r="BS168" s="21"/>
      <c r="BT168" s="21"/>
      <c r="BU168" s="21"/>
      <c r="BV168" s="21"/>
      <c r="BW168" s="21"/>
      <c r="BX168" s="21"/>
      <c r="BY168" s="21"/>
      <c r="BZ168" s="21"/>
      <c r="CA168" s="21"/>
      <c r="CB168" s="18"/>
      <c r="CC168" s="26"/>
      <c r="CD168" s="26"/>
      <c r="CE168" s="26"/>
      <c r="CF168" s="26"/>
      <c r="CG168" s="26"/>
      <c r="CH168" s="26">
        <v>0</v>
      </c>
      <c r="CI168" s="26"/>
      <c r="CJ168" s="26"/>
      <c r="CK168" s="33"/>
      <c r="CL168" s="33"/>
      <c r="CM168" s="34"/>
      <c r="CN168" s="32"/>
      <c r="CO168" s="32"/>
      <c r="CP168" s="32"/>
      <c r="CQ168" s="32"/>
      <c r="CR168" s="32"/>
      <c r="CS168" s="32"/>
      <c r="CT168" s="32"/>
      <c r="CU168" s="32"/>
      <c r="CV168" s="32"/>
      <c r="CW168" s="32"/>
      <c r="CX168" s="32"/>
      <c r="CY168" s="32"/>
      <c r="CZ168" s="32"/>
      <c r="DA168" s="32"/>
      <c r="DB168" s="32"/>
      <c r="DC168" s="32"/>
      <c r="DD168" s="32"/>
      <c r="DE168" s="32"/>
      <c r="DF168" s="32"/>
      <c r="DG168" s="32"/>
      <c r="DH168" s="32"/>
      <c r="DI168" s="32"/>
      <c r="DJ168" s="32"/>
      <c r="DK168" s="32"/>
      <c r="DL168" s="32"/>
      <c r="DM168" s="32"/>
      <c r="DN168" s="32"/>
      <c r="DO168" s="32"/>
      <c r="DP168" s="32"/>
      <c r="DQ168" s="32"/>
      <c r="DR168" s="32"/>
      <c r="DS168" s="32"/>
      <c r="DT168" s="32"/>
      <c r="DU168" s="32"/>
      <c r="DV168" s="32"/>
      <c r="DW168" s="32"/>
      <c r="DX168" s="32"/>
      <c r="DY168" s="32"/>
      <c r="DZ168" s="32"/>
      <c r="EA168" s="32"/>
      <c r="EB168" s="32"/>
      <c r="EC168" s="32"/>
      <c r="ED168" s="32"/>
      <c r="EE168" s="32"/>
      <c r="EF168" s="32"/>
    </row>
    <row r="169" ht="14.25" spans="51:136">
      <c r="AY169" s="28"/>
      <c r="AZ169" s="10"/>
      <c r="BA169" s="35"/>
      <c r="BB169" s="36"/>
      <c r="BC169" s="37"/>
      <c r="BD169" s="21"/>
      <c r="BE169" s="21"/>
      <c r="BF169" s="22"/>
      <c r="BG169" s="21"/>
      <c r="BH169" s="21"/>
      <c r="BI169" s="22"/>
      <c r="BJ169" s="21"/>
      <c r="BK169" s="21"/>
      <c r="BL169" s="22"/>
      <c r="BM169" s="21"/>
      <c r="BN169" s="21"/>
      <c r="BO169" s="22"/>
      <c r="BP169" s="21"/>
      <c r="BQ169" s="21"/>
      <c r="BR169" s="22"/>
      <c r="BS169" s="21"/>
      <c r="BT169" s="21"/>
      <c r="BU169" s="21"/>
      <c r="BV169" s="21"/>
      <c r="BW169" s="21"/>
      <c r="BX169" s="21"/>
      <c r="BY169" s="21"/>
      <c r="BZ169" s="21"/>
      <c r="CA169" s="21"/>
      <c r="CB169" s="18"/>
      <c r="CC169" s="26"/>
      <c r="CD169" s="26"/>
      <c r="CE169" s="26"/>
      <c r="CF169" s="26"/>
      <c r="CG169" s="26"/>
      <c r="CH169" s="26"/>
      <c r="CI169" s="26"/>
      <c r="CJ169" s="26"/>
      <c r="CK169" s="33"/>
      <c r="CL169" s="33"/>
      <c r="CM169" s="34"/>
      <c r="CN169" s="32"/>
      <c r="CO169" s="32"/>
      <c r="CP169" s="32"/>
      <c r="CQ169" s="32"/>
      <c r="CR169" s="32"/>
      <c r="CS169" s="32"/>
      <c r="CT169" s="32"/>
      <c r="CU169" s="32"/>
      <c r="CV169" s="32"/>
      <c r="CW169" s="32"/>
      <c r="CX169" s="32"/>
      <c r="CY169" s="32"/>
      <c r="CZ169" s="32"/>
      <c r="DA169" s="32"/>
      <c r="DB169" s="32"/>
      <c r="DC169" s="32"/>
      <c r="DD169" s="32"/>
      <c r="DE169" s="32"/>
      <c r="DF169" s="32"/>
      <c r="DG169" s="32"/>
      <c r="DH169" s="32"/>
      <c r="DI169" s="32"/>
      <c r="DJ169" s="32"/>
      <c r="DK169" s="32"/>
      <c r="DL169" s="32"/>
      <c r="DM169" s="32"/>
      <c r="DN169" s="32"/>
      <c r="DO169" s="32"/>
      <c r="DP169" s="32"/>
      <c r="DQ169" s="32"/>
      <c r="DR169" s="32"/>
      <c r="DS169" s="32"/>
      <c r="DT169" s="32"/>
      <c r="DU169" s="32"/>
      <c r="DV169" s="32"/>
      <c r="DW169" s="32"/>
      <c r="DX169" s="32"/>
      <c r="DY169" s="32"/>
      <c r="DZ169" s="32"/>
      <c r="EA169" s="32"/>
      <c r="EB169" s="32"/>
      <c r="EC169" s="32"/>
      <c r="ED169" s="32"/>
      <c r="EE169" s="32"/>
      <c r="EF169" s="32"/>
    </row>
    <row r="170" ht="14.25" spans="51:136">
      <c r="AY170" s="28"/>
      <c r="AZ170" s="3"/>
      <c r="BA170" s="35"/>
      <c r="BB170" s="36"/>
      <c r="BC170" s="37"/>
      <c r="BD170" s="21"/>
      <c r="BE170" s="21"/>
      <c r="BF170" s="22"/>
      <c r="BG170" s="21"/>
      <c r="BH170" s="21"/>
      <c r="BI170" s="22"/>
      <c r="BJ170" s="21"/>
      <c r="BK170" s="21"/>
      <c r="BL170" s="22"/>
      <c r="BM170" s="21"/>
      <c r="BN170" s="21"/>
      <c r="BO170" s="22"/>
      <c r="BP170" s="21"/>
      <c r="BQ170" s="21"/>
      <c r="BR170" s="21"/>
      <c r="BS170" s="21"/>
      <c r="BT170" s="21"/>
      <c r="BU170" s="21"/>
      <c r="BV170" s="21"/>
      <c r="BW170" s="21"/>
      <c r="BX170" s="21"/>
      <c r="BY170" s="21"/>
      <c r="BZ170" s="21"/>
      <c r="CA170" s="21"/>
      <c r="CB170" s="18"/>
      <c r="CC170" s="26"/>
      <c r="CD170" s="26"/>
      <c r="CE170" s="26"/>
      <c r="CF170" s="26"/>
      <c r="CG170" s="26"/>
      <c r="CH170" s="26">
        <v>0</v>
      </c>
      <c r="CI170" s="26"/>
      <c r="CJ170" s="48" t="s">
        <v>91</v>
      </c>
      <c r="CK170" s="19" t="s">
        <v>17</v>
      </c>
      <c r="CL170" s="19" t="s">
        <v>19</v>
      </c>
      <c r="CM170" s="19" t="s">
        <v>21</v>
      </c>
      <c r="CN170" s="19" t="s">
        <v>22</v>
      </c>
      <c r="CO170" s="19" t="s">
        <v>23</v>
      </c>
      <c r="CP170" s="19" t="s">
        <v>25</v>
      </c>
      <c r="CQ170" s="19" t="s">
        <v>92</v>
      </c>
      <c r="CR170" s="19" t="s">
        <v>27</v>
      </c>
      <c r="CS170" s="19" t="s">
        <v>28</v>
      </c>
      <c r="CT170" s="19" t="s">
        <v>29</v>
      </c>
      <c r="CU170" s="19" t="s">
        <v>30</v>
      </c>
      <c r="CV170" s="19" t="s">
        <v>93</v>
      </c>
      <c r="CW170" s="19" t="s">
        <v>94</v>
      </c>
      <c r="CX170" s="19" t="s">
        <v>95</v>
      </c>
      <c r="CY170" s="19" t="s">
        <v>36</v>
      </c>
      <c r="CZ170" s="19" t="s">
        <v>19</v>
      </c>
      <c r="DA170" s="19" t="s">
        <v>35</v>
      </c>
      <c r="DB170" s="19" t="s">
        <v>37</v>
      </c>
      <c r="DC170" s="19" t="s">
        <v>19</v>
      </c>
      <c r="DD170" s="19" t="s">
        <v>35</v>
      </c>
      <c r="DE170" s="19" t="s">
        <v>96</v>
      </c>
      <c r="DF170" s="19" t="s">
        <v>26</v>
      </c>
      <c r="DG170" s="19" t="s">
        <v>97</v>
      </c>
      <c r="DH170" s="19" t="s">
        <v>38</v>
      </c>
      <c r="DI170" s="19" t="s">
        <v>39</v>
      </c>
      <c r="DJ170" s="19" t="s">
        <v>40</v>
      </c>
      <c r="DK170" s="19" t="s">
        <v>39</v>
      </c>
      <c r="DL170" s="19" t="s">
        <v>41</v>
      </c>
      <c r="DM170" s="19" t="s">
        <v>26</v>
      </c>
      <c r="DN170" s="19" t="s">
        <v>48</v>
      </c>
      <c r="DO170" s="19" t="s">
        <v>39</v>
      </c>
      <c r="DP170" s="19" t="s">
        <v>49</v>
      </c>
      <c r="DQ170" s="19" t="s">
        <v>29</v>
      </c>
      <c r="DR170" s="53"/>
      <c r="DS170" s="53"/>
      <c r="DT170" s="32"/>
      <c r="DU170" s="32"/>
      <c r="DV170" s="32"/>
      <c r="DW170" s="32"/>
      <c r="DX170" s="32"/>
      <c r="DY170" s="32"/>
      <c r="DZ170" s="32"/>
      <c r="EA170" s="32"/>
      <c r="EB170" s="32"/>
      <c r="EC170" s="32"/>
      <c r="ED170" s="32"/>
      <c r="EE170" s="32"/>
      <c r="EF170" s="32"/>
    </row>
    <row r="171" ht="14.25" spans="51:136">
      <c r="AY171" s="28"/>
      <c r="AZ171" s="3"/>
      <c r="BA171" s="20"/>
      <c r="BB171" s="36"/>
      <c r="BC171" s="37"/>
      <c r="BD171" s="21"/>
      <c r="BE171" s="21"/>
      <c r="BF171" s="21"/>
      <c r="BG171" s="21"/>
      <c r="BH171" s="21"/>
      <c r="BI171" s="21"/>
      <c r="BJ171" s="21"/>
      <c r="BK171" s="21"/>
      <c r="BL171" s="21"/>
      <c r="BM171" s="21"/>
      <c r="BN171" s="21"/>
      <c r="BO171" s="21"/>
      <c r="BP171" s="21"/>
      <c r="BQ171" s="21"/>
      <c r="BR171" s="21"/>
      <c r="BS171" s="21"/>
      <c r="BT171" s="21"/>
      <c r="BU171" s="21"/>
      <c r="BV171" s="21"/>
      <c r="BW171" s="21"/>
      <c r="BX171" s="21"/>
      <c r="BY171" s="21"/>
      <c r="BZ171" s="21"/>
      <c r="CA171" s="21"/>
      <c r="CB171" s="18"/>
      <c r="CC171" s="26"/>
      <c r="CD171" s="26"/>
      <c r="CE171" s="26"/>
      <c r="CF171" s="26"/>
      <c r="CG171" s="26"/>
      <c r="CH171" s="26"/>
      <c r="CI171" s="3" t="s">
        <v>98</v>
      </c>
      <c r="CJ171" s="20" t="s">
        <v>99</v>
      </c>
      <c r="CK171" s="33"/>
      <c r="CL171" s="33"/>
      <c r="CM171" s="34"/>
      <c r="CN171" s="33"/>
      <c r="CO171" s="34"/>
      <c r="CP171" s="33"/>
      <c r="CQ171" s="34"/>
      <c r="CR171" s="33"/>
      <c r="CS171" s="34"/>
      <c r="CT171" s="33"/>
      <c r="CU171" s="34"/>
      <c r="CV171" s="33"/>
      <c r="CW171" s="34"/>
      <c r="CX171" s="33"/>
      <c r="CY171" s="34"/>
      <c r="CZ171" s="33"/>
      <c r="DA171" s="34"/>
      <c r="DB171" s="33"/>
      <c r="DC171" s="34"/>
      <c r="DD171" s="33"/>
      <c r="DE171" s="34"/>
      <c r="DF171" s="33"/>
      <c r="DG171" s="34"/>
      <c r="DH171" s="33"/>
      <c r="DI171" s="34"/>
      <c r="DJ171" s="33"/>
      <c r="DK171" s="34"/>
      <c r="DL171" s="33"/>
      <c r="DM171" s="34"/>
      <c r="DN171" s="33"/>
      <c r="DO171" s="34"/>
      <c r="DP171" s="33"/>
      <c r="DQ171" s="34"/>
      <c r="DR171" s="32"/>
      <c r="DS171" s="32"/>
      <c r="DT171" s="32"/>
      <c r="DU171" s="32"/>
      <c r="DV171" s="32"/>
      <c r="DW171" s="32"/>
      <c r="DX171" s="32"/>
      <c r="DY171" s="32"/>
      <c r="DZ171" s="32"/>
      <c r="EA171" s="32"/>
      <c r="EB171" s="32"/>
      <c r="EC171" s="32"/>
      <c r="ED171" s="32"/>
      <c r="EE171" s="32"/>
      <c r="EF171" s="32"/>
    </row>
    <row r="172" ht="14.25" spans="51:136">
      <c r="AY172" s="28"/>
      <c r="AZ172" s="3"/>
      <c r="BA172" s="20"/>
      <c r="BB172" s="40"/>
      <c r="BC172" s="114"/>
      <c r="BD172" s="41"/>
      <c r="BE172" s="41"/>
      <c r="BF172" s="46"/>
      <c r="BG172" s="41"/>
      <c r="BH172" s="41"/>
      <c r="BI172" s="46"/>
      <c r="BJ172" s="41"/>
      <c r="BK172" s="41"/>
      <c r="BL172" s="46"/>
      <c r="BM172" s="41"/>
      <c r="BN172" s="41"/>
      <c r="BO172" s="46"/>
      <c r="BP172" s="41"/>
      <c r="BQ172" s="41"/>
      <c r="BR172" s="46"/>
      <c r="BS172" s="41"/>
      <c r="BT172" s="41"/>
      <c r="BU172" s="46"/>
      <c r="BV172" s="41"/>
      <c r="BW172" s="41"/>
      <c r="BX172" s="46"/>
      <c r="BY172" s="41"/>
      <c r="BZ172" s="41"/>
      <c r="CA172" s="41"/>
      <c r="CB172" s="41"/>
      <c r="CC172" s="41"/>
      <c r="CD172" s="41"/>
      <c r="CE172" s="41"/>
      <c r="CF172" s="41"/>
      <c r="CG172" s="41">
        <f>SUM(CG173:CG191)</f>
        <v>5245</v>
      </c>
      <c r="CH172" s="41">
        <f>SUM(CH173:CH191)</f>
        <v>5570.9</v>
      </c>
      <c r="CI172" s="3" t="s">
        <v>100</v>
      </c>
      <c r="CJ172" s="20" t="s">
        <v>99</v>
      </c>
      <c r="CK172" s="33"/>
      <c r="CL172" s="33"/>
      <c r="CM172" s="33"/>
      <c r="CN172" s="33"/>
      <c r="CO172" s="33"/>
      <c r="CP172" s="33"/>
      <c r="CQ172" s="33"/>
      <c r="CR172" s="33"/>
      <c r="CS172" s="33"/>
      <c r="CT172" s="33"/>
      <c r="CU172" s="33"/>
      <c r="CV172" s="33"/>
      <c r="CW172" s="33"/>
      <c r="CX172" s="33"/>
      <c r="CY172" s="33"/>
      <c r="CZ172" s="33"/>
      <c r="DA172" s="33"/>
      <c r="DB172" s="33"/>
      <c r="DC172" s="33"/>
      <c r="DD172" s="33"/>
      <c r="DE172" s="33"/>
      <c r="DF172" s="33"/>
      <c r="DG172" s="33"/>
      <c r="DH172" s="33"/>
      <c r="DI172" s="33"/>
      <c r="DJ172" s="33"/>
      <c r="DK172" s="33"/>
      <c r="DL172" s="33"/>
      <c r="DM172" s="33"/>
      <c r="DN172" s="33"/>
      <c r="DO172" s="33"/>
      <c r="DP172" s="33"/>
      <c r="DQ172" s="33"/>
      <c r="DR172" s="32"/>
      <c r="DS172" s="32"/>
      <c r="DT172" s="32"/>
      <c r="DU172" s="32"/>
      <c r="DV172" s="32"/>
      <c r="DW172" s="32"/>
      <c r="DX172" s="32"/>
      <c r="DY172" s="32"/>
      <c r="DZ172" s="32"/>
      <c r="EA172" s="32"/>
      <c r="EB172" s="32"/>
      <c r="EC172" s="32"/>
      <c r="ED172" s="32"/>
      <c r="EE172" s="32"/>
      <c r="EF172" s="32"/>
    </row>
    <row r="173" ht="14.25" spans="51:136">
      <c r="AY173" s="28"/>
      <c r="AZ173" s="3"/>
      <c r="BA173" s="20"/>
      <c r="BB173" s="40"/>
      <c r="BC173" s="114"/>
      <c r="BD173" s="21"/>
      <c r="BE173" s="21"/>
      <c r="BF173" s="22"/>
      <c r="BG173" s="21"/>
      <c r="BH173" s="21"/>
      <c r="BI173" s="22"/>
      <c r="BJ173" s="21"/>
      <c r="BK173" s="21"/>
      <c r="BL173" s="22"/>
      <c r="BM173" s="21"/>
      <c r="BN173" s="21"/>
      <c r="BO173" s="22"/>
      <c r="BP173" s="21"/>
      <c r="BQ173" s="21"/>
      <c r="BR173" s="22"/>
      <c r="BS173" s="21"/>
      <c r="BT173" s="21"/>
      <c r="BU173" s="22"/>
      <c r="BV173" s="21"/>
      <c r="BW173" s="21"/>
      <c r="BX173" s="22"/>
      <c r="BY173" s="21"/>
      <c r="BZ173" s="21"/>
      <c r="CA173" s="21"/>
      <c r="CB173" s="18"/>
      <c r="CC173" s="26"/>
      <c r="CD173" s="26"/>
      <c r="CE173" s="26"/>
      <c r="CF173" s="26"/>
      <c r="CG173" s="26">
        <v>0</v>
      </c>
      <c r="CH173" s="26">
        <v>0</v>
      </c>
      <c r="CI173" s="3" t="s">
        <v>101</v>
      </c>
      <c r="CJ173" s="20" t="s">
        <v>99</v>
      </c>
      <c r="CK173" s="33"/>
      <c r="CL173" s="33"/>
      <c r="CM173" s="34"/>
      <c r="CN173" s="32"/>
      <c r="CO173" s="32"/>
      <c r="CP173" s="32"/>
      <c r="CQ173" s="32"/>
      <c r="CR173" s="32"/>
      <c r="CS173" s="32"/>
      <c r="CT173" s="32"/>
      <c r="CU173" s="32"/>
      <c r="CV173" s="32"/>
      <c r="CW173" s="32"/>
      <c r="CX173" s="32"/>
      <c r="CY173" s="32"/>
      <c r="CZ173" s="32"/>
      <c r="DA173" s="32"/>
      <c r="DB173" s="32"/>
      <c r="DC173" s="32"/>
      <c r="DD173" s="32"/>
      <c r="DE173" s="32"/>
      <c r="DF173" s="32"/>
      <c r="DG173" s="32"/>
      <c r="DH173" s="32"/>
      <c r="DI173" s="32"/>
      <c r="DJ173" s="32"/>
      <c r="DK173" s="32"/>
      <c r="DL173" s="32"/>
      <c r="DM173" s="32"/>
      <c r="DN173" s="32"/>
      <c r="DO173" s="32"/>
      <c r="DP173" s="32"/>
      <c r="DQ173" s="32"/>
      <c r="DR173" s="32"/>
      <c r="DS173" s="32"/>
      <c r="DT173" s="32"/>
      <c r="DU173" s="32"/>
      <c r="DV173" s="32"/>
      <c r="DW173" s="32"/>
      <c r="DX173" s="32"/>
      <c r="DY173" s="32"/>
      <c r="DZ173" s="32"/>
      <c r="EA173" s="32"/>
      <c r="EB173" s="32"/>
      <c r="EC173" s="32"/>
      <c r="ED173" s="32"/>
      <c r="EE173" s="32"/>
      <c r="EF173" s="32"/>
    </row>
    <row r="174" ht="14.25" spans="51:136">
      <c r="AY174" s="28"/>
      <c r="AZ174" s="3"/>
      <c r="BA174" s="20"/>
      <c r="BB174" s="40"/>
      <c r="BC174" s="114"/>
      <c r="BD174" s="21"/>
      <c r="BE174" s="21"/>
      <c r="BF174" s="22"/>
      <c r="BG174" s="21"/>
      <c r="BH174" s="21"/>
      <c r="BI174" s="22"/>
      <c r="BJ174" s="21"/>
      <c r="BK174" s="21"/>
      <c r="BL174" s="22"/>
      <c r="BM174" s="21"/>
      <c r="BN174" s="21"/>
      <c r="BO174" s="22"/>
      <c r="BP174" s="21"/>
      <c r="BQ174" s="21"/>
      <c r="BR174" s="22"/>
      <c r="BS174" s="21"/>
      <c r="BT174" s="21"/>
      <c r="BU174" s="22"/>
      <c r="BV174" s="21"/>
      <c r="BW174" s="21"/>
      <c r="BX174" s="22"/>
      <c r="BY174" s="21"/>
      <c r="BZ174" s="21"/>
      <c r="CA174" s="21"/>
      <c r="CB174" s="18"/>
      <c r="CC174" s="26"/>
      <c r="CD174" s="26"/>
      <c r="CE174" s="26"/>
      <c r="CF174" s="26"/>
      <c r="CG174" s="26">
        <v>0</v>
      </c>
      <c r="CH174" s="26">
        <v>0</v>
      </c>
      <c r="CI174" s="3" t="s">
        <v>102</v>
      </c>
      <c r="CJ174" s="20" t="s">
        <v>99</v>
      </c>
      <c r="CK174" s="33"/>
      <c r="CL174" s="33"/>
      <c r="CM174" s="34"/>
      <c r="CN174" s="32"/>
      <c r="CO174" s="32"/>
      <c r="CP174" s="32"/>
      <c r="CQ174" s="32"/>
      <c r="CR174" s="32"/>
      <c r="CS174" s="32"/>
      <c r="CT174" s="32"/>
      <c r="CU174" s="32"/>
      <c r="CV174" s="32"/>
      <c r="CW174" s="32"/>
      <c r="CX174" s="32"/>
      <c r="CY174" s="32"/>
      <c r="CZ174" s="32"/>
      <c r="DA174" s="32"/>
      <c r="DB174" s="32"/>
      <c r="DC174" s="32"/>
      <c r="DD174" s="32"/>
      <c r="DE174" s="32"/>
      <c r="DF174" s="32"/>
      <c r="DG174" s="32"/>
      <c r="DH174" s="32"/>
      <c r="DI174" s="32"/>
      <c r="DJ174" s="32"/>
      <c r="DK174" s="32"/>
      <c r="DL174" s="32"/>
      <c r="DM174" s="32"/>
      <c r="DN174" s="32"/>
      <c r="DO174" s="32"/>
      <c r="DP174" s="32"/>
      <c r="DQ174" s="32"/>
      <c r="DR174" s="32"/>
      <c r="DS174" s="32"/>
      <c r="DT174" s="32"/>
      <c r="DU174" s="32"/>
      <c r="DV174" s="32"/>
      <c r="DW174" s="32"/>
      <c r="DX174" s="32"/>
      <c r="DY174" s="32"/>
      <c r="DZ174" s="32"/>
      <c r="EA174" s="32"/>
      <c r="EB174" s="32"/>
      <c r="EC174" s="32"/>
      <c r="ED174" s="32"/>
      <c r="EE174" s="32"/>
      <c r="EF174" s="32"/>
    </row>
    <row r="175" ht="14.25" spans="51:136">
      <c r="AY175" s="28"/>
      <c r="AZ175" s="3"/>
      <c r="BA175" s="20"/>
      <c r="BB175" s="40"/>
      <c r="BC175" s="114"/>
      <c r="BD175" s="21"/>
      <c r="BE175" s="21"/>
      <c r="BF175" s="22"/>
      <c r="BG175" s="21"/>
      <c r="BH175" s="21"/>
      <c r="BI175" s="22"/>
      <c r="BJ175" s="21"/>
      <c r="BK175" s="21"/>
      <c r="BL175" s="22"/>
      <c r="BM175" s="21"/>
      <c r="BN175" s="21"/>
      <c r="BO175" s="22"/>
      <c r="BP175" s="21"/>
      <c r="BQ175" s="21"/>
      <c r="BR175" s="22"/>
      <c r="BS175" s="21"/>
      <c r="BT175" s="21"/>
      <c r="BU175" s="22"/>
      <c r="BV175" s="21"/>
      <c r="BW175" s="21"/>
      <c r="BX175" s="22"/>
      <c r="BY175" s="21"/>
      <c r="BZ175" s="21"/>
      <c r="CA175" s="21"/>
      <c r="CB175" s="18"/>
      <c r="CC175" s="26"/>
      <c r="CD175" s="26"/>
      <c r="CE175" s="26"/>
      <c r="CF175" s="26"/>
      <c r="CG175" s="26">
        <v>0</v>
      </c>
      <c r="CH175" s="26">
        <v>0</v>
      </c>
      <c r="CI175" s="3" t="s">
        <v>103</v>
      </c>
      <c r="CJ175" s="20" t="s">
        <v>99</v>
      </c>
      <c r="CK175" s="33"/>
      <c r="CL175" s="33"/>
      <c r="CM175" s="34"/>
      <c r="CN175" s="32"/>
      <c r="CO175" s="32"/>
      <c r="CP175" s="32"/>
      <c r="CQ175" s="32"/>
      <c r="CR175" s="32"/>
      <c r="CS175" s="32"/>
      <c r="CT175" s="32"/>
      <c r="CU175" s="32"/>
      <c r="CV175" s="32"/>
      <c r="CW175" s="32"/>
      <c r="CX175" s="32"/>
      <c r="CY175" s="32"/>
      <c r="CZ175" s="32"/>
      <c r="DA175" s="32"/>
      <c r="DB175" s="32"/>
      <c r="DC175" s="32"/>
      <c r="DD175" s="32"/>
      <c r="DE175" s="32"/>
      <c r="DF175" s="32"/>
      <c r="DG175" s="32"/>
      <c r="DH175" s="32"/>
      <c r="DI175" s="32"/>
      <c r="DJ175" s="32"/>
      <c r="DK175" s="32"/>
      <c r="DL175" s="32"/>
      <c r="DM175" s="32"/>
      <c r="DN175" s="32"/>
      <c r="DO175" s="32"/>
      <c r="DP175" s="32"/>
      <c r="DQ175" s="32"/>
      <c r="DR175" s="32"/>
      <c r="DS175" s="32"/>
      <c r="DT175" s="32"/>
      <c r="DU175" s="32"/>
      <c r="DV175" s="32"/>
      <c r="DW175" s="32"/>
      <c r="DX175" s="32"/>
      <c r="DY175" s="32"/>
      <c r="DZ175" s="32"/>
      <c r="EA175" s="32"/>
      <c r="EB175" s="32"/>
      <c r="EC175" s="32"/>
      <c r="ED175" s="32"/>
      <c r="EE175" s="32"/>
      <c r="EF175" s="32"/>
    </row>
    <row r="176" ht="14.25" spans="51:136">
      <c r="AY176" s="28"/>
      <c r="AZ176" s="3"/>
      <c r="BA176" s="20"/>
      <c r="BB176" s="40"/>
      <c r="BC176" s="114"/>
      <c r="BD176" s="21"/>
      <c r="BE176" s="21"/>
      <c r="BF176" s="22"/>
      <c r="BG176" s="21"/>
      <c r="BH176" s="21"/>
      <c r="BI176" s="22"/>
      <c r="BJ176" s="21"/>
      <c r="BK176" s="21"/>
      <c r="BL176" s="22"/>
      <c r="BM176" s="21"/>
      <c r="BN176" s="21"/>
      <c r="BO176" s="22"/>
      <c r="BP176" s="21"/>
      <c r="BQ176" s="21"/>
      <c r="BR176" s="22"/>
      <c r="BS176" s="21"/>
      <c r="BT176" s="21"/>
      <c r="BU176" s="22"/>
      <c r="BV176" s="21"/>
      <c r="BW176" s="21"/>
      <c r="BX176" s="22"/>
      <c r="BY176" s="21"/>
      <c r="BZ176" s="21"/>
      <c r="CA176" s="21"/>
      <c r="CB176" s="18"/>
      <c r="CC176" s="26"/>
      <c r="CD176" s="26"/>
      <c r="CE176" s="26"/>
      <c r="CF176" s="26"/>
      <c r="CG176" s="26">
        <v>566</v>
      </c>
      <c r="CH176" s="26">
        <v>1132</v>
      </c>
      <c r="CI176" s="3" t="s">
        <v>104</v>
      </c>
      <c r="CJ176" s="20" t="s">
        <v>99</v>
      </c>
      <c r="CK176" s="33"/>
      <c r="CL176" s="33"/>
      <c r="CM176" s="34"/>
      <c r="CN176" s="32"/>
      <c r="CO176" s="32"/>
      <c r="CP176" s="32"/>
      <c r="CQ176" s="32"/>
      <c r="CR176" s="32"/>
      <c r="CS176" s="32"/>
      <c r="CT176" s="32"/>
      <c r="CU176" s="32"/>
      <c r="CV176" s="32"/>
      <c r="CW176" s="32"/>
      <c r="CX176" s="32"/>
      <c r="CY176" s="32"/>
      <c r="CZ176" s="32"/>
      <c r="DA176" s="32"/>
      <c r="DB176" s="32"/>
      <c r="DC176" s="32"/>
      <c r="DD176" s="32"/>
      <c r="DE176" s="32"/>
      <c r="DF176" s="32"/>
      <c r="DG176" s="32"/>
      <c r="DH176" s="32"/>
      <c r="DI176" s="32"/>
      <c r="DJ176" s="32"/>
      <c r="DK176" s="32"/>
      <c r="DL176" s="32"/>
      <c r="DM176" s="32"/>
      <c r="DN176" s="32"/>
      <c r="DO176" s="32"/>
      <c r="DP176" s="32"/>
      <c r="DQ176" s="32"/>
      <c r="DR176" s="32"/>
      <c r="DS176" s="32"/>
      <c r="DT176" s="32"/>
      <c r="DU176" s="32"/>
      <c r="DV176" s="32"/>
      <c r="DW176" s="32"/>
      <c r="DX176" s="32"/>
      <c r="DY176" s="32"/>
      <c r="DZ176" s="32"/>
      <c r="EA176" s="32"/>
      <c r="EB176" s="32"/>
      <c r="EC176" s="32"/>
      <c r="ED176" s="32"/>
      <c r="EE176" s="32"/>
      <c r="EF176" s="32"/>
    </row>
    <row r="177" ht="14.25" spans="51:136">
      <c r="AY177" s="28"/>
      <c r="AZ177" s="3"/>
      <c r="BA177" s="20"/>
      <c r="BB177" s="40"/>
      <c r="BC177" s="114"/>
      <c r="BD177" s="21"/>
      <c r="BE177" s="21"/>
      <c r="BF177" s="22"/>
      <c r="BG177" s="21"/>
      <c r="BH177" s="21"/>
      <c r="BI177" s="22"/>
      <c r="BJ177" s="21"/>
      <c r="BK177" s="21"/>
      <c r="BL177" s="22"/>
      <c r="BM177" s="21"/>
      <c r="BN177" s="21"/>
      <c r="BO177" s="22"/>
      <c r="BP177" s="21"/>
      <c r="BQ177" s="21"/>
      <c r="BR177" s="22"/>
      <c r="BS177" s="21"/>
      <c r="BT177" s="21"/>
      <c r="BU177" s="22"/>
      <c r="BV177" s="21"/>
      <c r="BW177" s="21"/>
      <c r="BX177" s="22"/>
      <c r="BY177" s="21"/>
      <c r="BZ177" s="21"/>
      <c r="CA177" s="21"/>
      <c r="CB177" s="18"/>
      <c r="CC177" s="26"/>
      <c r="CD177" s="26"/>
      <c r="CE177" s="26"/>
      <c r="CF177" s="26"/>
      <c r="CG177" s="26">
        <v>0</v>
      </c>
      <c r="CH177" s="26">
        <v>0</v>
      </c>
      <c r="CI177" s="3" t="s">
        <v>105</v>
      </c>
      <c r="CJ177" s="20" t="s">
        <v>99</v>
      </c>
      <c r="CK177" s="33"/>
      <c r="CL177" s="33"/>
      <c r="CM177" s="34"/>
      <c r="CN177" s="32"/>
      <c r="CO177" s="32"/>
      <c r="CP177" s="32"/>
      <c r="CQ177" s="32"/>
      <c r="CR177" s="32"/>
      <c r="CS177" s="32"/>
      <c r="CT177" s="32"/>
      <c r="CU177" s="32"/>
      <c r="CV177" s="32"/>
      <c r="CW177" s="32"/>
      <c r="CX177" s="32"/>
      <c r="CY177" s="32"/>
      <c r="CZ177" s="32"/>
      <c r="DA177" s="32"/>
      <c r="DB177" s="32"/>
      <c r="DC177" s="32"/>
      <c r="DD177" s="32"/>
      <c r="DE177" s="32"/>
      <c r="DF177" s="32"/>
      <c r="DG177" s="32"/>
      <c r="DH177" s="32"/>
      <c r="DI177" s="32"/>
      <c r="DJ177" s="32"/>
      <c r="DK177" s="32"/>
      <c r="DL177" s="32"/>
      <c r="DM177" s="32"/>
      <c r="DN177" s="32"/>
      <c r="DO177" s="32"/>
      <c r="DP177" s="32"/>
      <c r="DQ177" s="32"/>
      <c r="DR177" s="32"/>
      <c r="DS177" s="32"/>
      <c r="DT177" s="32"/>
      <c r="DU177" s="32"/>
      <c r="DV177" s="32"/>
      <c r="DW177" s="32"/>
      <c r="DX177" s="32"/>
      <c r="DY177" s="32"/>
      <c r="DZ177" s="32"/>
      <c r="EA177" s="32"/>
      <c r="EB177" s="32"/>
      <c r="EC177" s="32"/>
      <c r="ED177" s="32"/>
      <c r="EE177" s="32"/>
      <c r="EF177" s="32"/>
    </row>
    <row r="178" ht="14.25" spans="51:136">
      <c r="AY178" s="28"/>
      <c r="AZ178" s="3"/>
      <c r="BA178" s="20"/>
      <c r="BB178" s="40"/>
      <c r="BC178" s="114"/>
      <c r="BD178" s="21"/>
      <c r="BE178" s="21"/>
      <c r="BF178" s="22"/>
      <c r="BG178" s="21"/>
      <c r="BH178" s="21"/>
      <c r="BI178" s="22"/>
      <c r="BJ178" s="21"/>
      <c r="BK178" s="21"/>
      <c r="BL178" s="22"/>
      <c r="BM178" s="21"/>
      <c r="BN178" s="21"/>
      <c r="BO178" s="22"/>
      <c r="BP178" s="21"/>
      <c r="BQ178" s="21"/>
      <c r="BR178" s="22"/>
      <c r="BS178" s="21"/>
      <c r="BT178" s="21"/>
      <c r="BU178" s="22"/>
      <c r="BV178" s="21"/>
      <c r="BW178" s="21"/>
      <c r="BX178" s="22"/>
      <c r="BY178" s="21"/>
      <c r="BZ178" s="21"/>
      <c r="CA178" s="21"/>
      <c r="CB178" s="18"/>
      <c r="CC178" s="26"/>
      <c r="CD178" s="26"/>
      <c r="CE178" s="26"/>
      <c r="CF178" s="26"/>
      <c r="CG178" s="26">
        <v>0</v>
      </c>
      <c r="CH178" s="26">
        <v>0</v>
      </c>
      <c r="CI178" s="3" t="s">
        <v>106</v>
      </c>
      <c r="CJ178" s="20" t="s">
        <v>99</v>
      </c>
      <c r="CK178" s="33"/>
      <c r="CL178" s="33"/>
      <c r="CM178" s="34"/>
      <c r="CN178" s="32"/>
      <c r="CO178" s="32"/>
      <c r="CP178" s="32"/>
      <c r="CQ178" s="32"/>
      <c r="CR178" s="32"/>
      <c r="CS178" s="32"/>
      <c r="CT178" s="32"/>
      <c r="CU178" s="32"/>
      <c r="CV178" s="32"/>
      <c r="CW178" s="32"/>
      <c r="CX178" s="32"/>
      <c r="CY178" s="32"/>
      <c r="CZ178" s="32"/>
      <c r="DA178" s="32"/>
      <c r="DB178" s="32"/>
      <c r="DC178" s="32"/>
      <c r="DD178" s="32"/>
      <c r="DE178" s="32"/>
      <c r="DF178" s="32"/>
      <c r="DG178" s="32"/>
      <c r="DH178" s="32"/>
      <c r="DI178" s="32"/>
      <c r="DJ178" s="32"/>
      <c r="DK178" s="32"/>
      <c r="DL178" s="32"/>
      <c r="DM178" s="32"/>
      <c r="DN178" s="32"/>
      <c r="DO178" s="32"/>
      <c r="DP178" s="32"/>
      <c r="DQ178" s="32"/>
      <c r="DR178" s="32"/>
      <c r="DS178" s="32"/>
      <c r="DT178" s="32"/>
      <c r="DU178" s="32"/>
      <c r="DV178" s="32"/>
      <c r="DW178" s="32"/>
      <c r="DX178" s="32"/>
      <c r="DY178" s="32"/>
      <c r="DZ178" s="32"/>
      <c r="EA178" s="32"/>
      <c r="EB178" s="32"/>
      <c r="EC178" s="32"/>
      <c r="ED178" s="32"/>
      <c r="EE178" s="32"/>
      <c r="EF178" s="32"/>
    </row>
    <row r="179" ht="14.25" spans="51:136">
      <c r="AY179" s="28"/>
      <c r="AZ179" s="3"/>
      <c r="BA179" s="20"/>
      <c r="BB179" s="40"/>
      <c r="BC179" s="114"/>
      <c r="BD179" s="21"/>
      <c r="BE179" s="21"/>
      <c r="BF179" s="22"/>
      <c r="BG179" s="21"/>
      <c r="BH179" s="21"/>
      <c r="BI179" s="22"/>
      <c r="BJ179" s="21"/>
      <c r="BK179" s="21"/>
      <c r="BL179" s="22"/>
      <c r="BM179" s="21"/>
      <c r="BN179" s="21"/>
      <c r="BO179" s="22"/>
      <c r="BP179" s="21"/>
      <c r="BQ179" s="21"/>
      <c r="BR179" s="22"/>
      <c r="BS179" s="21"/>
      <c r="BT179" s="21"/>
      <c r="BU179" s="22"/>
      <c r="BV179" s="21"/>
      <c r="BW179" s="21"/>
      <c r="BX179" s="22"/>
      <c r="BY179" s="21"/>
      <c r="BZ179" s="21"/>
      <c r="CA179" s="21"/>
      <c r="CB179" s="18"/>
      <c r="CC179" s="26"/>
      <c r="CD179" s="26"/>
      <c r="CE179" s="26"/>
      <c r="CF179" s="26"/>
      <c r="CG179" s="26">
        <v>233</v>
      </c>
      <c r="CH179" s="26">
        <v>535.9</v>
      </c>
      <c r="CI179" s="3" t="s">
        <v>107</v>
      </c>
      <c r="CJ179" s="20" t="s">
        <v>99</v>
      </c>
      <c r="CK179" s="33"/>
      <c r="CL179" s="33"/>
      <c r="CM179" s="34"/>
      <c r="CN179" s="32"/>
      <c r="CO179" s="32"/>
      <c r="CP179" s="32"/>
      <c r="CQ179" s="32"/>
      <c r="CR179" s="32"/>
      <c r="CS179" s="32"/>
      <c r="CT179" s="32"/>
      <c r="CU179" s="32"/>
      <c r="CV179" s="32"/>
      <c r="CW179" s="32"/>
      <c r="CX179" s="32"/>
      <c r="CY179" s="32"/>
      <c r="CZ179" s="32"/>
      <c r="DA179" s="32"/>
      <c r="DB179" s="32"/>
      <c r="DC179" s="32"/>
      <c r="DD179" s="32"/>
      <c r="DE179" s="32"/>
      <c r="DF179" s="32"/>
      <c r="DG179" s="32"/>
      <c r="DH179" s="32"/>
      <c r="DI179" s="32"/>
      <c r="DJ179" s="32"/>
      <c r="DK179" s="32"/>
      <c r="DL179" s="32"/>
      <c r="DM179" s="32"/>
      <c r="DN179" s="32"/>
      <c r="DO179" s="32"/>
      <c r="DP179" s="32"/>
      <c r="DQ179" s="32"/>
      <c r="DR179" s="32"/>
      <c r="DS179" s="32"/>
      <c r="DT179" s="32"/>
      <c r="DU179" s="32"/>
      <c r="DV179" s="32"/>
      <c r="DW179" s="32"/>
      <c r="DX179" s="32"/>
      <c r="DY179" s="32"/>
      <c r="DZ179" s="32"/>
      <c r="EA179" s="32"/>
      <c r="EB179" s="32"/>
      <c r="EC179" s="32"/>
      <c r="ED179" s="32"/>
      <c r="EE179" s="32"/>
      <c r="EF179" s="32"/>
    </row>
    <row r="180" ht="14.25" spans="51:136">
      <c r="AY180" s="28"/>
      <c r="AZ180" s="3"/>
      <c r="BA180" s="20"/>
      <c r="BB180" s="40"/>
      <c r="BC180" s="114"/>
      <c r="BD180" s="21"/>
      <c r="BE180" s="21"/>
      <c r="BF180" s="22"/>
      <c r="BG180" s="21"/>
      <c r="BH180" s="21"/>
      <c r="BI180" s="22"/>
      <c r="BJ180" s="21"/>
      <c r="BK180" s="21"/>
      <c r="BL180" s="22"/>
      <c r="BM180" s="21"/>
      <c r="BN180" s="21"/>
      <c r="BO180" s="22"/>
      <c r="BP180" s="21"/>
      <c r="BQ180" s="21"/>
      <c r="BR180" s="22"/>
      <c r="BS180" s="21"/>
      <c r="BT180" s="21"/>
      <c r="BU180" s="22"/>
      <c r="BV180" s="21"/>
      <c r="BW180" s="21"/>
      <c r="BX180" s="22"/>
      <c r="BY180" s="21"/>
      <c r="BZ180" s="21"/>
      <c r="CA180" s="21"/>
      <c r="CB180" s="18"/>
      <c r="CC180" s="26"/>
      <c r="CD180" s="26"/>
      <c r="CE180" s="26"/>
      <c r="CF180" s="26"/>
      <c r="CG180" s="26">
        <v>148</v>
      </c>
      <c r="CH180" s="26">
        <v>0</v>
      </c>
      <c r="CI180" s="3" t="s">
        <v>108</v>
      </c>
      <c r="CJ180" s="20" t="s">
        <v>99</v>
      </c>
      <c r="CK180" s="33"/>
      <c r="CL180" s="33"/>
      <c r="CM180" s="34"/>
      <c r="CN180" s="32"/>
      <c r="CO180" s="32"/>
      <c r="CP180" s="32"/>
      <c r="CQ180" s="32"/>
      <c r="CR180" s="32"/>
      <c r="CS180" s="32"/>
      <c r="CT180" s="32"/>
      <c r="CU180" s="32"/>
      <c r="CV180" s="32"/>
      <c r="CW180" s="32"/>
      <c r="CX180" s="32"/>
      <c r="CY180" s="32"/>
      <c r="CZ180" s="32"/>
      <c r="DA180" s="32"/>
      <c r="DB180" s="32"/>
      <c r="DC180" s="32"/>
      <c r="DD180" s="32"/>
      <c r="DE180" s="32"/>
      <c r="DF180" s="32"/>
      <c r="DG180" s="32"/>
      <c r="DH180" s="32"/>
      <c r="DI180" s="32"/>
      <c r="DJ180" s="32"/>
      <c r="DK180" s="32"/>
      <c r="DL180" s="32"/>
      <c r="DM180" s="32"/>
      <c r="DN180" s="32"/>
      <c r="DO180" s="32"/>
      <c r="DP180" s="32"/>
      <c r="DQ180" s="32"/>
      <c r="DR180" s="32"/>
      <c r="DS180" s="32"/>
      <c r="DT180" s="32"/>
      <c r="DU180" s="32"/>
      <c r="DV180" s="32"/>
      <c r="DW180" s="32"/>
      <c r="DX180" s="32"/>
      <c r="DY180" s="32"/>
      <c r="DZ180" s="32"/>
      <c r="EA180" s="32"/>
      <c r="EB180" s="32"/>
      <c r="EC180" s="32"/>
      <c r="ED180" s="32"/>
      <c r="EE180" s="32"/>
      <c r="EF180" s="32"/>
    </row>
    <row r="181" ht="14.25" spans="51:136">
      <c r="AY181" s="28"/>
      <c r="AZ181" s="3"/>
      <c r="BA181" s="20"/>
      <c r="BB181" s="40"/>
      <c r="BC181" s="114"/>
      <c r="BD181" s="21"/>
      <c r="BE181" s="21"/>
      <c r="BF181" s="22"/>
      <c r="BG181" s="21"/>
      <c r="BH181" s="21"/>
      <c r="BI181" s="22"/>
      <c r="BJ181" s="21"/>
      <c r="BK181" s="21"/>
      <c r="BL181" s="22"/>
      <c r="BM181" s="21"/>
      <c r="BN181" s="21"/>
      <c r="BO181" s="22"/>
      <c r="BP181" s="21"/>
      <c r="BQ181" s="21"/>
      <c r="BR181" s="22"/>
      <c r="BS181" s="21"/>
      <c r="BT181" s="21"/>
      <c r="BU181" s="22"/>
      <c r="BV181" s="21"/>
      <c r="BW181" s="21"/>
      <c r="BX181" s="22"/>
      <c r="BY181" s="21"/>
      <c r="BZ181" s="21"/>
      <c r="CA181" s="21"/>
      <c r="CB181" s="18"/>
      <c r="CC181" s="26"/>
      <c r="CD181" s="26"/>
      <c r="CE181" s="26"/>
      <c r="CF181" s="26"/>
      <c r="CG181" s="26">
        <v>0</v>
      </c>
      <c r="CH181" s="26">
        <v>0</v>
      </c>
      <c r="CI181" s="3" t="s">
        <v>109</v>
      </c>
      <c r="CJ181" s="20" t="s">
        <v>99</v>
      </c>
      <c r="CK181" s="33"/>
      <c r="CL181" s="33"/>
      <c r="CM181" s="34"/>
      <c r="CN181" s="32"/>
      <c r="CO181" s="32"/>
      <c r="CP181" s="32"/>
      <c r="CQ181" s="32"/>
      <c r="CR181" s="32"/>
      <c r="CS181" s="32"/>
      <c r="CT181" s="32"/>
      <c r="CU181" s="32"/>
      <c r="CV181" s="32"/>
      <c r="CW181" s="32"/>
      <c r="CX181" s="32"/>
      <c r="CY181" s="32"/>
      <c r="CZ181" s="32"/>
      <c r="DA181" s="32"/>
      <c r="DB181" s="32"/>
      <c r="DC181" s="32"/>
      <c r="DD181" s="32"/>
      <c r="DE181" s="32"/>
      <c r="DF181" s="32"/>
      <c r="DG181" s="32"/>
      <c r="DH181" s="32"/>
      <c r="DI181" s="32"/>
      <c r="DJ181" s="32"/>
      <c r="DK181" s="32"/>
      <c r="DL181" s="32"/>
      <c r="DM181" s="32"/>
      <c r="DN181" s="32"/>
      <c r="DO181" s="32"/>
      <c r="DP181" s="32"/>
      <c r="DQ181" s="32"/>
      <c r="DR181" s="32"/>
      <c r="DS181" s="32"/>
      <c r="DT181" s="32"/>
      <c r="DU181" s="32"/>
      <c r="DV181" s="32"/>
      <c r="DW181" s="32"/>
      <c r="DX181" s="32"/>
      <c r="DY181" s="32"/>
      <c r="DZ181" s="32"/>
      <c r="EA181" s="32"/>
      <c r="EB181" s="32"/>
      <c r="EC181" s="32"/>
      <c r="ED181" s="32"/>
      <c r="EE181" s="32"/>
      <c r="EF181" s="32"/>
    </row>
    <row r="182" ht="14.25" spans="51:136">
      <c r="AY182" s="28"/>
      <c r="AZ182" s="3"/>
      <c r="BA182" s="20"/>
      <c r="BB182" s="40"/>
      <c r="BC182" s="114"/>
      <c r="BD182" s="21"/>
      <c r="BE182" s="21"/>
      <c r="BF182" s="22"/>
      <c r="BG182" s="21"/>
      <c r="BH182" s="21"/>
      <c r="BI182" s="22"/>
      <c r="BJ182" s="21"/>
      <c r="BK182" s="21"/>
      <c r="BL182" s="22"/>
      <c r="BM182" s="21"/>
      <c r="BN182" s="21"/>
      <c r="BO182" s="22"/>
      <c r="BP182" s="21"/>
      <c r="BQ182" s="21"/>
      <c r="BR182" s="22"/>
      <c r="BS182" s="21"/>
      <c r="BT182" s="21"/>
      <c r="BU182" s="22"/>
      <c r="BV182" s="21"/>
      <c r="BW182" s="21"/>
      <c r="BX182" s="22"/>
      <c r="BY182" s="21"/>
      <c r="BZ182" s="21"/>
      <c r="CA182" s="21"/>
      <c r="CB182" s="18"/>
      <c r="CC182" s="26"/>
      <c r="CD182" s="26"/>
      <c r="CE182" s="26"/>
      <c r="CF182" s="26"/>
      <c r="CG182" s="26">
        <v>0</v>
      </c>
      <c r="CH182" s="26">
        <v>0</v>
      </c>
      <c r="CI182" s="3" t="s">
        <v>110</v>
      </c>
      <c r="CJ182" s="20" t="s">
        <v>99</v>
      </c>
      <c r="CK182" s="33"/>
      <c r="CL182" s="33"/>
      <c r="CM182" s="34"/>
      <c r="CN182" s="32"/>
      <c r="CO182" s="32"/>
      <c r="CP182" s="32"/>
      <c r="CQ182" s="32"/>
      <c r="CR182" s="32"/>
      <c r="CS182" s="32"/>
      <c r="CT182" s="32"/>
      <c r="CU182" s="32"/>
      <c r="CV182" s="32"/>
      <c r="CW182" s="32"/>
      <c r="CX182" s="32"/>
      <c r="CY182" s="32"/>
      <c r="CZ182" s="32"/>
      <c r="DA182" s="32"/>
      <c r="DB182" s="32"/>
      <c r="DC182" s="32"/>
      <c r="DD182" s="32"/>
      <c r="DE182" s="32"/>
      <c r="DF182" s="32"/>
      <c r="DG182" s="32"/>
      <c r="DH182" s="32"/>
      <c r="DI182" s="32"/>
      <c r="DJ182" s="32"/>
      <c r="DK182" s="32"/>
      <c r="DL182" s="32"/>
      <c r="DM182" s="32"/>
      <c r="DN182" s="32"/>
      <c r="DO182" s="32"/>
      <c r="DP182" s="32"/>
      <c r="DQ182" s="32"/>
      <c r="DR182" s="32"/>
      <c r="DS182" s="32"/>
      <c r="DT182" s="32"/>
      <c r="DU182" s="32"/>
      <c r="DV182" s="32"/>
      <c r="DW182" s="32"/>
      <c r="DX182" s="32"/>
      <c r="DY182" s="32"/>
      <c r="DZ182" s="32"/>
      <c r="EA182" s="32"/>
      <c r="EB182" s="32"/>
      <c r="EC182" s="32"/>
      <c r="ED182" s="32"/>
      <c r="EE182" s="32"/>
      <c r="EF182" s="32"/>
    </row>
    <row r="183" ht="14.25" spans="51:136">
      <c r="AY183" s="28"/>
      <c r="AZ183" s="3"/>
      <c r="BA183" s="20"/>
      <c r="BB183" s="40"/>
      <c r="BC183" s="114"/>
      <c r="BD183" s="21"/>
      <c r="BE183" s="21"/>
      <c r="BF183" s="22"/>
      <c r="BG183" s="21"/>
      <c r="BH183" s="21"/>
      <c r="BI183" s="22"/>
      <c r="BJ183" s="21"/>
      <c r="BK183" s="21"/>
      <c r="BL183" s="22"/>
      <c r="BM183" s="21"/>
      <c r="BN183" s="21"/>
      <c r="BO183" s="22"/>
      <c r="BP183" s="21"/>
      <c r="BQ183" s="21"/>
      <c r="BR183" s="22"/>
      <c r="BS183" s="21"/>
      <c r="BT183" s="21"/>
      <c r="BU183" s="22"/>
      <c r="BV183" s="21"/>
      <c r="BW183" s="21"/>
      <c r="BX183" s="22"/>
      <c r="BY183" s="21"/>
      <c r="BZ183" s="21"/>
      <c r="CA183" s="21"/>
      <c r="CB183" s="18"/>
      <c r="CC183" s="26"/>
      <c r="CD183" s="26"/>
      <c r="CE183" s="26"/>
      <c r="CF183" s="26"/>
      <c r="CG183" s="26">
        <v>1410</v>
      </c>
      <c r="CH183" s="26">
        <v>1215</v>
      </c>
      <c r="CI183" s="3" t="s">
        <v>111</v>
      </c>
      <c r="CJ183" s="20" t="s">
        <v>99</v>
      </c>
      <c r="CK183" s="33"/>
      <c r="CL183" s="33"/>
      <c r="CM183" s="34"/>
      <c r="CN183" s="32"/>
      <c r="CO183" s="32"/>
      <c r="CP183" s="32"/>
      <c r="CQ183" s="32"/>
      <c r="CR183" s="32"/>
      <c r="CS183" s="32"/>
      <c r="CT183" s="32"/>
      <c r="CU183" s="32"/>
      <c r="CV183" s="32"/>
      <c r="CW183" s="32"/>
      <c r="CX183" s="32"/>
      <c r="CY183" s="32"/>
      <c r="CZ183" s="32"/>
      <c r="DA183" s="32"/>
      <c r="DB183" s="32"/>
      <c r="DC183" s="32"/>
      <c r="DD183" s="32"/>
      <c r="DE183" s="32"/>
      <c r="DF183" s="32"/>
      <c r="DG183" s="32"/>
      <c r="DH183" s="32"/>
      <c r="DI183" s="32"/>
      <c r="DJ183" s="32"/>
      <c r="DK183" s="32"/>
      <c r="DL183" s="32"/>
      <c r="DM183" s="32"/>
      <c r="DN183" s="32"/>
      <c r="DO183" s="32"/>
      <c r="DP183" s="32"/>
      <c r="DQ183" s="32"/>
      <c r="DR183" s="32"/>
      <c r="DS183" s="32"/>
      <c r="DT183" s="32"/>
      <c r="DU183" s="32"/>
      <c r="DV183" s="32"/>
      <c r="DW183" s="32"/>
      <c r="DX183" s="32"/>
      <c r="DY183" s="32"/>
      <c r="DZ183" s="32"/>
      <c r="EA183" s="32"/>
      <c r="EB183" s="32"/>
      <c r="EC183" s="32"/>
      <c r="ED183" s="32"/>
      <c r="EE183" s="32"/>
      <c r="EF183" s="32"/>
    </row>
    <row r="184" ht="14.25" spans="51:136">
      <c r="AY184" s="28"/>
      <c r="AZ184" s="3"/>
      <c r="BA184" s="20"/>
      <c r="BB184" s="40"/>
      <c r="BC184" s="114"/>
      <c r="BD184" s="21"/>
      <c r="BE184" s="21"/>
      <c r="BF184" s="22"/>
      <c r="BG184" s="21"/>
      <c r="BH184" s="21"/>
      <c r="BI184" s="22"/>
      <c r="BJ184" s="21"/>
      <c r="BK184" s="21"/>
      <c r="BL184" s="22"/>
      <c r="BM184" s="21"/>
      <c r="BN184" s="21"/>
      <c r="BO184" s="22"/>
      <c r="BP184" s="21"/>
      <c r="BQ184" s="21"/>
      <c r="BR184" s="22"/>
      <c r="BS184" s="21"/>
      <c r="BT184" s="21"/>
      <c r="BU184" s="21"/>
      <c r="BV184" s="21"/>
      <c r="BW184" s="21"/>
      <c r="BX184" s="22"/>
      <c r="BY184" s="21"/>
      <c r="BZ184" s="21"/>
      <c r="CA184" s="21"/>
      <c r="CB184" s="18"/>
      <c r="CC184" s="26"/>
      <c r="CD184" s="26"/>
      <c r="CE184" s="26"/>
      <c r="CF184" s="26"/>
      <c r="CG184" s="26">
        <v>995</v>
      </c>
      <c r="CH184" s="26">
        <v>712</v>
      </c>
      <c r="CI184" s="3" t="s">
        <v>112</v>
      </c>
      <c r="CJ184" s="20" t="s">
        <v>99</v>
      </c>
      <c r="CK184" s="33"/>
      <c r="CL184" s="33"/>
      <c r="CM184" s="34"/>
      <c r="CN184" s="32"/>
      <c r="CO184" s="32"/>
      <c r="CP184" s="32"/>
      <c r="CQ184" s="32"/>
      <c r="CR184" s="32"/>
      <c r="CS184" s="32"/>
      <c r="CT184" s="32"/>
      <c r="CU184" s="32"/>
      <c r="CV184" s="32"/>
      <c r="CW184" s="32"/>
      <c r="CX184" s="32"/>
      <c r="CY184" s="32"/>
      <c r="CZ184" s="32"/>
      <c r="DA184" s="32"/>
      <c r="DB184" s="32"/>
      <c r="DC184" s="32"/>
      <c r="DD184" s="32"/>
      <c r="DE184" s="32"/>
      <c r="DF184" s="32"/>
      <c r="DG184" s="32"/>
      <c r="DH184" s="32"/>
      <c r="DI184" s="32"/>
      <c r="DJ184" s="32"/>
      <c r="DK184" s="32"/>
      <c r="DL184" s="32"/>
      <c r="DM184" s="32"/>
      <c r="DN184" s="32"/>
      <c r="DO184" s="32"/>
      <c r="DP184" s="32"/>
      <c r="DQ184" s="32"/>
      <c r="DR184" s="32"/>
      <c r="DS184" s="32"/>
      <c r="DT184" s="32"/>
      <c r="DU184" s="32"/>
      <c r="DV184" s="32"/>
      <c r="DW184" s="32"/>
      <c r="DX184" s="32"/>
      <c r="DY184" s="32"/>
      <c r="DZ184" s="32"/>
      <c r="EA184" s="32"/>
      <c r="EB184" s="32"/>
      <c r="EC184" s="32"/>
      <c r="ED184" s="32"/>
      <c r="EE184" s="32"/>
      <c r="EF184" s="32"/>
    </row>
    <row r="185" ht="14.25" spans="51:136">
      <c r="AY185" s="28"/>
      <c r="AZ185" s="3"/>
      <c r="BA185" s="20"/>
      <c r="BB185" s="40"/>
      <c r="BC185" s="114"/>
      <c r="BD185" s="21"/>
      <c r="BE185" s="21"/>
      <c r="BF185" s="22"/>
      <c r="BG185" s="21"/>
      <c r="BH185" s="21"/>
      <c r="BI185" s="22"/>
      <c r="BJ185" s="21"/>
      <c r="BK185" s="21"/>
      <c r="BL185" s="22"/>
      <c r="BM185" s="21"/>
      <c r="BN185" s="21"/>
      <c r="BO185" s="22"/>
      <c r="BP185" s="21"/>
      <c r="BQ185" s="21"/>
      <c r="BR185" s="22"/>
      <c r="BS185" s="21"/>
      <c r="BT185" s="21"/>
      <c r="BU185" s="21"/>
      <c r="BV185" s="21"/>
      <c r="BW185" s="21"/>
      <c r="BX185" s="21"/>
      <c r="BY185" s="21"/>
      <c r="BZ185" s="21"/>
      <c r="CA185" s="21"/>
      <c r="CB185" s="18"/>
      <c r="CC185" s="26"/>
      <c r="CD185" s="26"/>
      <c r="CE185" s="26"/>
      <c r="CF185" s="26"/>
      <c r="CG185" s="26">
        <v>265</v>
      </c>
      <c r="CH185" s="26">
        <v>406</v>
      </c>
      <c r="CI185" s="3" t="s">
        <v>113</v>
      </c>
      <c r="CJ185" s="20" t="s">
        <v>99</v>
      </c>
      <c r="CK185" s="33"/>
      <c r="CL185" s="33"/>
      <c r="CM185" s="34"/>
      <c r="CN185" s="32"/>
      <c r="CO185" s="32"/>
      <c r="CP185" s="32"/>
      <c r="CQ185" s="32"/>
      <c r="CR185" s="32"/>
      <c r="CS185" s="32"/>
      <c r="CT185" s="32"/>
      <c r="CU185" s="32"/>
      <c r="CV185" s="32"/>
      <c r="CW185" s="32"/>
      <c r="CX185" s="32"/>
      <c r="CY185" s="32"/>
      <c r="CZ185" s="32"/>
      <c r="DA185" s="32"/>
      <c r="DB185" s="32"/>
      <c r="DC185" s="32"/>
      <c r="DD185" s="32"/>
      <c r="DE185" s="32"/>
      <c r="DF185" s="32"/>
      <c r="DG185" s="32"/>
      <c r="DH185" s="32"/>
      <c r="DI185" s="32"/>
      <c r="DJ185" s="32"/>
      <c r="DK185" s="32"/>
      <c r="DL185" s="32"/>
      <c r="DM185" s="32"/>
      <c r="DN185" s="32"/>
      <c r="DO185" s="32"/>
      <c r="DP185" s="32"/>
      <c r="DQ185" s="32"/>
      <c r="DR185" s="32"/>
      <c r="DS185" s="32"/>
      <c r="DT185" s="32"/>
      <c r="DU185" s="32"/>
      <c r="DV185" s="32"/>
      <c r="DW185" s="32"/>
      <c r="DX185" s="32"/>
      <c r="DY185" s="32"/>
      <c r="DZ185" s="32"/>
      <c r="EA185" s="32"/>
      <c r="EB185" s="32"/>
      <c r="EC185" s="32"/>
      <c r="ED185" s="32"/>
      <c r="EE185" s="32"/>
      <c r="EF185" s="32"/>
    </row>
    <row r="186" ht="14.25" spans="51:136">
      <c r="AY186" s="28"/>
      <c r="AZ186" s="3"/>
      <c r="BA186" s="20"/>
      <c r="BB186" s="40"/>
      <c r="BC186" s="114"/>
      <c r="BD186" s="21"/>
      <c r="BE186" s="21"/>
      <c r="BF186" s="22"/>
      <c r="BG186" s="21"/>
      <c r="BH186" s="21"/>
      <c r="BI186" s="22"/>
      <c r="BJ186" s="21"/>
      <c r="BK186" s="21"/>
      <c r="BL186" s="22"/>
      <c r="BM186" s="21"/>
      <c r="BN186" s="21"/>
      <c r="BO186" s="22"/>
      <c r="BP186" s="21"/>
      <c r="BQ186" s="21"/>
      <c r="BR186" s="22"/>
      <c r="BS186" s="21"/>
      <c r="BT186" s="21"/>
      <c r="BU186" s="21"/>
      <c r="BV186" s="21"/>
      <c r="BW186" s="21"/>
      <c r="BX186" s="21"/>
      <c r="BY186" s="21"/>
      <c r="BZ186" s="21"/>
      <c r="CA186" s="21"/>
      <c r="CB186" s="18"/>
      <c r="CC186" s="26"/>
      <c r="CD186" s="26"/>
      <c r="CE186" s="26"/>
      <c r="CF186" s="26"/>
      <c r="CG186" s="26">
        <v>1150</v>
      </c>
      <c r="CH186" s="26">
        <v>733</v>
      </c>
      <c r="CI186" s="3" t="s">
        <v>114</v>
      </c>
      <c r="CJ186" s="20" t="s">
        <v>99</v>
      </c>
      <c r="CK186" s="33"/>
      <c r="CL186" s="33"/>
      <c r="CM186" s="34"/>
      <c r="CN186" s="32"/>
      <c r="CO186" s="32"/>
      <c r="CP186" s="32"/>
      <c r="CQ186" s="32"/>
      <c r="CR186" s="32"/>
      <c r="CS186" s="32"/>
      <c r="CT186" s="32"/>
      <c r="CU186" s="32"/>
      <c r="CV186" s="32"/>
      <c r="CW186" s="32"/>
      <c r="CX186" s="32"/>
      <c r="CY186" s="32"/>
      <c r="CZ186" s="32"/>
      <c r="DA186" s="32"/>
      <c r="DB186" s="32"/>
      <c r="DC186" s="32"/>
      <c r="DD186" s="32"/>
      <c r="DE186" s="32"/>
      <c r="DF186" s="32"/>
      <c r="DG186" s="32"/>
      <c r="DH186" s="32"/>
      <c r="DI186" s="32"/>
      <c r="DJ186" s="32"/>
      <c r="DK186" s="32"/>
      <c r="DL186" s="32"/>
      <c r="DM186" s="32"/>
      <c r="DN186" s="32"/>
      <c r="DO186" s="32"/>
      <c r="DP186" s="32"/>
      <c r="DQ186" s="32"/>
      <c r="DR186" s="32"/>
      <c r="DS186" s="32"/>
      <c r="DT186" s="32"/>
      <c r="DU186" s="32"/>
      <c r="DV186" s="32"/>
      <c r="DW186" s="32"/>
      <c r="DX186" s="32"/>
      <c r="DY186" s="32"/>
      <c r="DZ186" s="32"/>
      <c r="EA186" s="32"/>
      <c r="EB186" s="32"/>
      <c r="EC186" s="32"/>
      <c r="ED186" s="32"/>
      <c r="EE186" s="32"/>
      <c r="EF186" s="32"/>
    </row>
    <row r="187" ht="14.25" spans="51:136">
      <c r="AY187" s="28"/>
      <c r="AZ187" s="3"/>
      <c r="BA187" s="20"/>
      <c r="BB187" s="40"/>
      <c r="BC187" s="114"/>
      <c r="BD187" s="21"/>
      <c r="BE187" s="21"/>
      <c r="BF187" s="22"/>
      <c r="BG187" s="21"/>
      <c r="BH187" s="21"/>
      <c r="BI187" s="22"/>
      <c r="BJ187" s="21"/>
      <c r="BK187" s="21"/>
      <c r="BL187" s="22"/>
      <c r="BM187" s="21"/>
      <c r="BN187" s="21"/>
      <c r="BO187" s="22"/>
      <c r="BP187" s="21"/>
      <c r="BQ187" s="21"/>
      <c r="BR187" s="22"/>
      <c r="BS187" s="21"/>
      <c r="BT187" s="21"/>
      <c r="BU187" s="21"/>
      <c r="BV187" s="21"/>
      <c r="BW187" s="21"/>
      <c r="BX187" s="21"/>
      <c r="BY187" s="21"/>
      <c r="BZ187" s="21"/>
      <c r="CA187" s="21"/>
      <c r="CB187" s="18"/>
      <c r="CC187" s="26"/>
      <c r="CD187" s="26"/>
      <c r="CE187" s="26"/>
      <c r="CF187" s="26"/>
      <c r="CG187" s="26">
        <v>478</v>
      </c>
      <c r="CH187" s="26">
        <v>837</v>
      </c>
      <c r="CI187" s="3" t="s">
        <v>115</v>
      </c>
      <c r="CJ187" s="20" t="s">
        <v>99</v>
      </c>
      <c r="CK187" s="33"/>
      <c r="CL187" s="33"/>
      <c r="CM187" s="34"/>
      <c r="CN187" s="32"/>
      <c r="CO187" s="32"/>
      <c r="CP187" s="32"/>
      <c r="CQ187" s="32"/>
      <c r="CR187" s="32"/>
      <c r="CS187" s="32"/>
      <c r="CT187" s="32"/>
      <c r="CU187" s="32"/>
      <c r="CV187" s="32"/>
      <c r="CW187" s="32"/>
      <c r="CX187" s="32"/>
      <c r="CY187" s="32"/>
      <c r="CZ187" s="32"/>
      <c r="DA187" s="32"/>
      <c r="DB187" s="32"/>
      <c r="DC187" s="32"/>
      <c r="DD187" s="32"/>
      <c r="DE187" s="32"/>
      <c r="DF187" s="32"/>
      <c r="DG187" s="32"/>
      <c r="DH187" s="32"/>
      <c r="DI187" s="32"/>
      <c r="DJ187" s="32"/>
      <c r="DK187" s="32"/>
      <c r="DL187" s="32"/>
      <c r="DM187" s="32"/>
      <c r="DN187" s="32"/>
      <c r="DO187" s="32"/>
      <c r="DP187" s="32"/>
      <c r="DQ187" s="32"/>
      <c r="DR187" s="32"/>
      <c r="DS187" s="32"/>
      <c r="DT187" s="32"/>
      <c r="DU187" s="32"/>
      <c r="DV187" s="32"/>
      <c r="DW187" s="32"/>
      <c r="DX187" s="32"/>
      <c r="DY187" s="32"/>
      <c r="DZ187" s="32"/>
      <c r="EA187" s="32"/>
      <c r="EB187" s="32"/>
      <c r="EC187" s="32"/>
      <c r="ED187" s="32"/>
      <c r="EE187" s="32"/>
      <c r="EF187" s="32"/>
    </row>
    <row r="188" ht="14.25" spans="51:136">
      <c r="AY188" s="28"/>
      <c r="AZ188" s="3"/>
      <c r="BA188" s="20"/>
      <c r="BB188" s="40"/>
      <c r="BC188" s="114"/>
      <c r="BD188" s="21"/>
      <c r="BE188" s="21"/>
      <c r="BF188" s="22"/>
      <c r="BG188" s="21"/>
      <c r="BH188" s="21"/>
      <c r="BI188" s="22"/>
      <c r="BJ188" s="21"/>
      <c r="BK188" s="21"/>
      <c r="BL188" s="22"/>
      <c r="BM188" s="21"/>
      <c r="BN188" s="21"/>
      <c r="BO188" s="22"/>
      <c r="BP188" s="21"/>
      <c r="BQ188" s="21"/>
      <c r="BR188" s="22"/>
      <c r="BS188" s="21"/>
      <c r="BT188" s="21"/>
      <c r="BU188" s="21"/>
      <c r="BV188" s="21"/>
      <c r="BW188" s="21"/>
      <c r="BX188" s="21"/>
      <c r="BY188" s="21"/>
      <c r="BZ188" s="21"/>
      <c r="CA188" s="21"/>
      <c r="CB188" s="18"/>
      <c r="CC188" s="26"/>
      <c r="CD188" s="26"/>
      <c r="CE188" s="26"/>
      <c r="CF188" s="26"/>
      <c r="CG188" s="26">
        <v>0</v>
      </c>
      <c r="CH188" s="26">
        <v>0</v>
      </c>
      <c r="CI188" s="3" t="s">
        <v>116</v>
      </c>
      <c r="CJ188" s="20" t="s">
        <v>99</v>
      </c>
      <c r="CK188" s="33"/>
      <c r="CL188" s="33"/>
      <c r="CM188" s="34"/>
      <c r="CN188" s="32"/>
      <c r="CO188" s="32"/>
      <c r="CP188" s="32"/>
      <c r="CQ188" s="32"/>
      <c r="CR188" s="32"/>
      <c r="CS188" s="32"/>
      <c r="CT188" s="32"/>
      <c r="CU188" s="32"/>
      <c r="CV188" s="32"/>
      <c r="CW188" s="32"/>
      <c r="CX188" s="32"/>
      <c r="CY188" s="32"/>
      <c r="CZ188" s="32"/>
      <c r="DA188" s="32"/>
      <c r="DB188" s="32"/>
      <c r="DC188" s="32"/>
      <c r="DD188" s="32"/>
      <c r="DE188" s="32"/>
      <c r="DF188" s="32"/>
      <c r="DG188" s="32"/>
      <c r="DH188" s="32"/>
      <c r="DI188" s="32"/>
      <c r="DJ188" s="32"/>
      <c r="DK188" s="32"/>
      <c r="DL188" s="32"/>
      <c r="DM188" s="32"/>
      <c r="DN188" s="32"/>
      <c r="DO188" s="32"/>
      <c r="DP188" s="32"/>
      <c r="DQ188" s="32"/>
      <c r="DR188" s="32"/>
      <c r="DS188" s="32"/>
      <c r="DT188" s="32"/>
      <c r="DU188" s="32"/>
      <c r="DV188" s="32"/>
      <c r="DW188" s="32"/>
      <c r="DX188" s="32"/>
      <c r="DY188" s="32"/>
      <c r="DZ188" s="32"/>
      <c r="EA188" s="32"/>
      <c r="EB188" s="32"/>
      <c r="EC188" s="32"/>
      <c r="ED188" s="32"/>
      <c r="EE188" s="32"/>
      <c r="EF188" s="32"/>
    </row>
    <row r="189" ht="14.25" spans="51:136">
      <c r="AY189" s="28"/>
      <c r="AZ189" s="3"/>
      <c r="BA189" s="20"/>
      <c r="BB189" s="40"/>
      <c r="BC189" s="114"/>
      <c r="BD189" s="21"/>
      <c r="BE189" s="21"/>
      <c r="BF189" s="22"/>
      <c r="BG189" s="21"/>
      <c r="BH189" s="21"/>
      <c r="BI189" s="22"/>
      <c r="BJ189" s="21"/>
      <c r="BK189" s="21"/>
      <c r="BL189" s="22"/>
      <c r="BM189" s="21"/>
      <c r="BN189" s="21"/>
      <c r="BO189" s="22"/>
      <c r="BP189" s="21"/>
      <c r="BQ189" s="21"/>
      <c r="BR189" s="22"/>
      <c r="BS189" s="21"/>
      <c r="BT189" s="21"/>
      <c r="BU189" s="21"/>
      <c r="BV189" s="21"/>
      <c r="BW189" s="21"/>
      <c r="BX189" s="21"/>
      <c r="BY189" s="21"/>
      <c r="BZ189" s="21"/>
      <c r="CA189" s="21"/>
      <c r="CB189" s="18"/>
      <c r="CC189" s="26"/>
      <c r="CD189" s="26"/>
      <c r="CE189" s="26"/>
      <c r="CF189" s="26"/>
      <c r="CG189" s="26">
        <v>0</v>
      </c>
      <c r="CH189" s="26">
        <v>0</v>
      </c>
      <c r="CI189" s="3" t="s">
        <v>117</v>
      </c>
      <c r="CJ189" s="20" t="s">
        <v>99</v>
      </c>
      <c r="CK189" s="33"/>
      <c r="CL189" s="33"/>
      <c r="CM189" s="34"/>
      <c r="CN189" s="32"/>
      <c r="CO189" s="32"/>
      <c r="CP189" s="32"/>
      <c r="CQ189" s="32"/>
      <c r="CR189" s="32"/>
      <c r="CS189" s="32"/>
      <c r="CT189" s="32"/>
      <c r="CU189" s="32"/>
      <c r="CV189" s="32"/>
      <c r="CW189" s="32"/>
      <c r="CX189" s="32"/>
      <c r="CY189" s="32"/>
      <c r="CZ189" s="32"/>
      <c r="DA189" s="32"/>
      <c r="DB189" s="32"/>
      <c r="DC189" s="32"/>
      <c r="DD189" s="32"/>
      <c r="DE189" s="32"/>
      <c r="DF189" s="32"/>
      <c r="DG189" s="32"/>
      <c r="DH189" s="32"/>
      <c r="DI189" s="32"/>
      <c r="DJ189" s="32"/>
      <c r="DK189" s="32"/>
      <c r="DL189" s="32"/>
      <c r="DM189" s="32"/>
      <c r="DN189" s="32"/>
      <c r="DO189" s="32"/>
      <c r="DP189" s="32"/>
      <c r="DQ189" s="32"/>
      <c r="DR189" s="32"/>
      <c r="DS189" s="32"/>
      <c r="DT189" s="32"/>
      <c r="DU189" s="32"/>
      <c r="DV189" s="32"/>
      <c r="DW189" s="32"/>
      <c r="DX189" s="32"/>
      <c r="DY189" s="32"/>
      <c r="DZ189" s="32"/>
      <c r="EA189" s="32"/>
      <c r="EB189" s="32"/>
      <c r="EC189" s="32"/>
      <c r="ED189" s="32"/>
      <c r="EE189" s="32"/>
      <c r="EF189" s="32"/>
    </row>
    <row r="190" ht="14.25" spans="51:136">
      <c r="AY190" s="28"/>
      <c r="AZ190" s="10"/>
      <c r="BA190" s="20"/>
      <c r="BB190" s="40"/>
      <c r="BC190" s="114"/>
      <c r="BD190" s="21"/>
      <c r="BE190" s="21"/>
      <c r="BF190" s="22"/>
      <c r="BG190" s="21"/>
      <c r="BH190" s="21"/>
      <c r="BI190" s="22"/>
      <c r="BJ190" s="21"/>
      <c r="BK190" s="21"/>
      <c r="BL190" s="22"/>
      <c r="BM190" s="21"/>
      <c r="BN190" s="21"/>
      <c r="BO190" s="22"/>
      <c r="BP190" s="21"/>
      <c r="BQ190" s="21"/>
      <c r="BR190" s="22"/>
      <c r="BS190" s="21"/>
      <c r="BT190" s="21"/>
      <c r="BU190" s="21"/>
      <c r="BV190" s="21"/>
      <c r="BW190" s="21"/>
      <c r="BX190" s="21"/>
      <c r="BY190" s="21"/>
      <c r="BZ190" s="21"/>
      <c r="CA190" s="21"/>
      <c r="CB190" s="18"/>
      <c r="CC190" s="26"/>
      <c r="CD190" s="26"/>
      <c r="CE190" s="26"/>
      <c r="CF190" s="26"/>
      <c r="CG190" s="26"/>
      <c r="CH190" s="26"/>
      <c r="CI190" s="10" t="s">
        <v>118</v>
      </c>
      <c r="CJ190" s="20" t="s">
        <v>99</v>
      </c>
      <c r="CK190" s="33"/>
      <c r="CL190" s="33"/>
      <c r="CM190" s="34"/>
      <c r="CN190" s="32"/>
      <c r="CO190" s="32"/>
      <c r="CP190" s="32"/>
      <c r="CQ190" s="32"/>
      <c r="CR190" s="32"/>
      <c r="CS190" s="32"/>
      <c r="CT190" s="32"/>
      <c r="CU190" s="32"/>
      <c r="CV190" s="32"/>
      <c r="CW190" s="32"/>
      <c r="CX190" s="32"/>
      <c r="CY190" s="32"/>
      <c r="CZ190" s="32"/>
      <c r="DA190" s="32"/>
      <c r="DB190" s="32"/>
      <c r="DC190" s="32"/>
      <c r="DD190" s="32"/>
      <c r="DE190" s="32"/>
      <c r="DF190" s="32"/>
      <c r="DG190" s="32"/>
      <c r="DH190" s="32"/>
      <c r="DI190" s="32"/>
      <c r="DJ190" s="32"/>
      <c r="DK190" s="32"/>
      <c r="DL190" s="32"/>
      <c r="DM190" s="32"/>
      <c r="DN190" s="32"/>
      <c r="DO190" s="32"/>
      <c r="DP190" s="32"/>
      <c r="DQ190" s="32"/>
      <c r="DR190" s="32"/>
      <c r="DS190" s="32"/>
      <c r="DT190" s="32"/>
      <c r="DU190" s="32"/>
      <c r="DV190" s="32"/>
      <c r="DW190" s="32"/>
      <c r="DX190" s="32"/>
      <c r="DY190" s="32"/>
      <c r="DZ190" s="32"/>
      <c r="EA190" s="32"/>
      <c r="EB190" s="32"/>
      <c r="EC190" s="32"/>
      <c r="ED190" s="32"/>
      <c r="EE190" s="32"/>
      <c r="EF190" s="32"/>
    </row>
    <row r="191" ht="14.25" spans="51:136">
      <c r="AY191" s="28"/>
      <c r="AZ191" s="3"/>
      <c r="BA191" s="20"/>
      <c r="BB191" s="40"/>
      <c r="BC191" s="114"/>
      <c r="BD191" s="21"/>
      <c r="BE191" s="21"/>
      <c r="BF191" s="22"/>
      <c r="BG191" s="21"/>
      <c r="BH191" s="21"/>
      <c r="BI191" s="22"/>
      <c r="BJ191" s="21"/>
      <c r="BK191" s="21"/>
      <c r="BL191" s="22"/>
      <c r="BM191" s="21"/>
      <c r="BN191" s="21"/>
      <c r="BO191" s="22"/>
      <c r="BP191" s="21"/>
      <c r="BQ191" s="21"/>
      <c r="BR191" s="21"/>
      <c r="BS191" s="21"/>
      <c r="BT191" s="21"/>
      <c r="BU191" s="21"/>
      <c r="BV191" s="21"/>
      <c r="BW191" s="21"/>
      <c r="BX191" s="21"/>
      <c r="BY191" s="21"/>
      <c r="BZ191" s="21"/>
      <c r="CA191" s="21"/>
      <c r="CB191" s="18"/>
      <c r="CC191" s="26"/>
      <c r="CD191" s="26"/>
      <c r="CE191" s="26"/>
      <c r="CF191" s="26"/>
      <c r="CG191" s="26">
        <v>0</v>
      </c>
      <c r="CH191" s="26">
        <v>0</v>
      </c>
      <c r="CI191" s="3" t="s">
        <v>119</v>
      </c>
      <c r="CJ191" s="20" t="s">
        <v>99</v>
      </c>
      <c r="CK191" s="33"/>
      <c r="CL191" s="33"/>
      <c r="CM191" s="34"/>
      <c r="CN191" s="32"/>
      <c r="CO191" s="32"/>
      <c r="CP191" s="32"/>
      <c r="CQ191" s="32"/>
      <c r="CR191" s="32"/>
      <c r="CS191" s="32"/>
      <c r="CT191" s="32"/>
      <c r="CU191" s="32"/>
      <c r="CV191" s="32"/>
      <c r="CW191" s="32"/>
      <c r="CX191" s="32"/>
      <c r="CY191" s="32"/>
      <c r="CZ191" s="32"/>
      <c r="DA191" s="32"/>
      <c r="DB191" s="32"/>
      <c r="DC191" s="32"/>
      <c r="DD191" s="32"/>
      <c r="DE191" s="32"/>
      <c r="DF191" s="32"/>
      <c r="DG191" s="32"/>
      <c r="DH191" s="32"/>
      <c r="DI191" s="32"/>
      <c r="DJ191" s="32"/>
      <c r="DK191" s="32"/>
      <c r="DL191" s="32"/>
      <c r="DM191" s="32"/>
      <c r="DN191" s="32"/>
      <c r="DO191" s="32"/>
      <c r="DP191" s="32"/>
      <c r="DQ191" s="32"/>
      <c r="DR191" s="32"/>
      <c r="DS191" s="32"/>
      <c r="DT191" s="32"/>
      <c r="DU191" s="32"/>
      <c r="DV191" s="32"/>
      <c r="DW191" s="32"/>
      <c r="DX191" s="32"/>
      <c r="DY191" s="32"/>
      <c r="DZ191" s="32"/>
      <c r="EA191" s="32"/>
      <c r="EB191" s="32"/>
      <c r="EC191" s="32"/>
      <c r="ED191" s="32"/>
      <c r="EE191" s="32"/>
      <c r="EF191" s="32"/>
    </row>
    <row r="192" ht="14.25" spans="51:136">
      <c r="AY192" s="115"/>
      <c r="AZ192" s="115"/>
      <c r="BA192" s="31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  <c r="BS192" s="19"/>
      <c r="BT192" s="19"/>
      <c r="BU192" s="19"/>
      <c r="BV192" s="19"/>
      <c r="BW192" s="19"/>
      <c r="BX192" s="19"/>
      <c r="BY192" s="19"/>
      <c r="BZ192" s="19"/>
      <c r="CA192" s="19"/>
      <c r="CB192" s="19"/>
      <c r="CC192" s="19"/>
      <c r="CD192" s="25"/>
      <c r="CE192" s="25"/>
      <c r="CF192" s="25"/>
      <c r="CG192" s="25" t="s">
        <v>49</v>
      </c>
      <c r="CH192" s="25" t="s">
        <v>29</v>
      </c>
      <c r="CI192" s="31"/>
      <c r="CJ192" s="31"/>
      <c r="CK192" s="34"/>
      <c r="CL192" s="34"/>
      <c r="CM192" s="34"/>
      <c r="CN192" s="32"/>
      <c r="CO192" s="32"/>
      <c r="CP192" s="32"/>
      <c r="CQ192" s="32"/>
      <c r="CR192" s="32"/>
      <c r="CS192" s="32"/>
      <c r="CT192" s="32"/>
      <c r="CU192" s="32"/>
      <c r="CV192" s="32"/>
      <c r="CW192" s="32"/>
      <c r="CX192" s="32"/>
      <c r="CY192" s="32"/>
      <c r="CZ192" s="32"/>
      <c r="DA192" s="32"/>
      <c r="DB192" s="32"/>
      <c r="DC192" s="32"/>
      <c r="DD192" s="32"/>
      <c r="DE192" s="32"/>
      <c r="DF192" s="32"/>
      <c r="DG192" s="32"/>
      <c r="DH192" s="32"/>
      <c r="DI192" s="32"/>
      <c r="DJ192" s="32"/>
      <c r="DK192" s="32"/>
      <c r="DL192" s="32"/>
      <c r="DM192" s="32"/>
      <c r="DN192" s="32"/>
      <c r="DO192" s="32"/>
      <c r="DP192" s="32"/>
      <c r="DQ192" s="32"/>
      <c r="DR192" s="32"/>
      <c r="DS192" s="32"/>
      <c r="DT192" s="32"/>
      <c r="DU192" s="32"/>
      <c r="DV192" s="32"/>
      <c r="DW192" s="32"/>
      <c r="DX192" s="32"/>
      <c r="DY192" s="32"/>
      <c r="DZ192" s="32"/>
      <c r="EA192" s="32"/>
      <c r="EB192" s="32"/>
      <c r="EC192" s="32"/>
      <c r="ED192" s="32"/>
      <c r="EE192" s="32"/>
      <c r="EF192" s="32"/>
    </row>
  </sheetData>
  <sheetProtection password="C71F" sheet="1" formatCells="0" formatColumns="0" formatRows="0"/>
  <protectedRanges>
    <protectedRange sqref="A3" name="ksy"/>
  </protectedRanges>
  <mergeCells count="7">
    <mergeCell ref="A1:H1"/>
    <mergeCell ref="C2:E2"/>
    <mergeCell ref="I3:K3"/>
    <mergeCell ref="C50:D50"/>
    <mergeCell ref="F50:G50"/>
    <mergeCell ref="A51:F51"/>
    <mergeCell ref="A52:G53"/>
  </mergeCells>
  <conditionalFormatting sqref="A3">
    <cfRule type="cellIs" dxfId="0" priority="1" stopIfTrue="1" operator="equal">
      <formula>" "</formula>
    </cfRule>
  </conditionalFormatting>
  <conditionalFormatting sqref="E11">
    <cfRule type="expression" dxfId="1" priority="15" stopIfTrue="1">
      <formula>IF(IF(AND(D11&lt;&gt;0,E11&lt;&gt;0),D11&lt;&gt;E11,""),E11,"")</formula>
    </cfRule>
  </conditionalFormatting>
  <conditionalFormatting sqref="E12">
    <cfRule type="expression" dxfId="1" priority="16" stopIfTrue="1">
      <formula>IF(IF(AND(D12&lt;&gt;0,E12&lt;&gt;0),D12&lt;&gt;E12,""),E12,"")</formula>
    </cfRule>
  </conditionalFormatting>
  <conditionalFormatting sqref="E14">
    <cfRule type="expression" dxfId="2" priority="19" stopIfTrue="1">
      <formula>IF(IF(AND(D14&lt;&gt;0,E14&lt;&gt;0),D14&lt;&gt;E14,""),E14,"")</formula>
    </cfRule>
  </conditionalFormatting>
  <conditionalFormatting sqref="E15">
    <cfRule type="expression" dxfId="2" priority="18" stopIfTrue="1">
      <formula>IF(IF(AND(D15&lt;&gt;0,E15&lt;&gt;0),D15&lt;&gt;E15,""),E15,"")</formula>
    </cfRule>
  </conditionalFormatting>
  <conditionalFormatting sqref="I46:AU46">
    <cfRule type="cellIs" dxfId="3" priority="8" stopIfTrue="1" operator="lessThan">
      <formula>I48</formula>
    </cfRule>
  </conditionalFormatting>
  <conditionalFormatting sqref="I47:AU47">
    <cfRule type="cellIs" dxfId="3" priority="7" stopIfTrue="1" operator="lessThan">
      <formula>I49</formula>
    </cfRule>
  </conditionalFormatting>
  <conditionalFormatting sqref="E8:E9">
    <cfRule type="expression" dxfId="1" priority="14" stopIfTrue="1">
      <formula>IF(IF(AND(D8&lt;&gt;0,E8&lt;&gt;0),D8&lt;&gt;E8,""),E8,"")</formula>
    </cfRule>
  </conditionalFormatting>
  <conditionalFormatting sqref="E17:E18">
    <cfRule type="expression" dxfId="2" priority="17" stopIfTrue="1">
      <formula>IF(IF(AND(D17&lt;&gt;0,E17&lt;&gt;0),D17&lt;&gt;E17,""),E17,"")</formula>
    </cfRule>
  </conditionalFormatting>
  <conditionalFormatting sqref="E20:E21">
    <cfRule type="expression" dxfId="2" priority="10" stopIfTrue="1">
      <formula>IF(IF(AND(D20&lt;&gt;0,E20&lt;&gt;0),D20&lt;&gt;E20,""),E20,"")</formula>
    </cfRule>
  </conditionalFormatting>
  <conditionalFormatting sqref="E23:E24">
    <cfRule type="expression" dxfId="1" priority="13" stopIfTrue="1">
      <formula>IF(IF(AND(D23&lt;&gt;0,E23&lt;&gt;0),D23&lt;&gt;E23,""),E23,"")</formula>
    </cfRule>
  </conditionalFormatting>
  <conditionalFormatting sqref="E48 E46 E34:E36 E32 E29:E30 E26:E27">
    <cfRule type="expression" dxfId="1" priority="12" stopIfTrue="1">
      <formula>IF(IF(AND(D26&lt;&gt;0,E26&lt;&gt;0),D26&lt;&gt;E26,""),E26,"")</formula>
    </cfRule>
  </conditionalFormatting>
  <conditionalFormatting sqref="BD100:CL100 AX101:CL126 AX83:CL83 AX82:BS82 AX81:BR81 BT81:CL82 BU99:CL99 AX99:BS99 AX97:CL98 BT96:CL96 AX96:BQ96 AX85:CL95 CE84:CL84 AX84:CC84">
    <cfRule type="cellIs" dxfId="0" priority="25" stopIfTrue="1" operator="equal">
      <formula>" "</formula>
    </cfRule>
  </conditionalFormatting>
  <conditionalFormatting sqref="AY149:AY151 AY129:AY147">
    <cfRule type="cellIs" dxfId="0" priority="24" stopIfTrue="1" operator="equal">
      <formula>" "</formula>
    </cfRule>
  </conditionalFormatting>
  <conditionalFormatting sqref="AZ149 AZ129:AZ147">
    <cfRule type="cellIs" dxfId="0" priority="23" stopIfTrue="1" operator="equal">
      <formula>" "</formula>
    </cfRule>
  </conditionalFormatting>
  <conditionalFormatting sqref="AZ170 AZ150:AZ168">
    <cfRule type="cellIs" dxfId="0" priority="22" stopIfTrue="1" operator="equal">
      <formula>" "</formula>
    </cfRule>
  </conditionalFormatting>
  <conditionalFormatting sqref="AZ191 AZ171:AZ189">
    <cfRule type="cellIs" dxfId="0" priority="21" stopIfTrue="1" operator="equal">
      <formula>" "</formula>
    </cfRule>
  </conditionalFormatting>
  <conditionalFormatting sqref="CI191 CI171:CI189">
    <cfRule type="cellIs" dxfId="0" priority="20" stopIfTrue="1" operator="equal">
      <formula>" "</formula>
    </cfRule>
  </conditionalFormatting>
  <dataValidations count="12">
    <dataValidation type="list" allowBlank="1" showInputMessage="1" showErrorMessage="1" sqref="B2">
      <formula1>"全年面积,全年产量,面积产量"</formula1>
    </dataValidation>
    <dataValidation type="list" allowBlank="1" showInputMessage="1" showErrorMessage="1" sqref="C2:E2">
      <formula1>"全年产量预计"</formula1>
    </dataValidation>
    <dataValidation allowBlank="1" showInputMessage="1" showErrorMessage="1" error="此单元格为保护区，请勿改动！" sqref="A3 BM82:BQ82 BS82:BT82 AX86 AY100:BC100 AZ101:BA101 BK106:BP106 BM108:BT108 AY123 BD123 AY134 AX102:AX103 AY96:AY99 AY150:AY151 AZ144:AZ148 AZ165:AZ169 AZ186:AZ190 CI186:CI190"/>
    <dataValidation type="custom" allowBlank="1" showInputMessage="1" showErrorMessage="1" error="此单元格不允许修改！" sqref="I3:K3">
      <formula1>"xzd551356x"</formula1>
    </dataValidation>
    <dataValidation allowBlank="1" showInputMessage="1" showErrorMessage="1" error="自动提取无需录入！" sqref="A4"/>
    <dataValidation type="custom" allowBlank="1" showInputMessage="1" showErrorMessage="1" error="请点击倒黑三角下拉选择！" sqref="B4">
      <formula1>"xzd321453"</formula1>
    </dataValidation>
    <dataValidation type="custom" allowBlank="1" showInputMessage="1" showErrorMessage="1" error="此单元格为保护区，请勿改动！" sqref="BM81:BQ81 BT81 BM83:BQ83 BS83:BT83 BJ84:CC84 CE84:CL84 BA96:BQ96 BT96 BK99:BS99 AX101 BM107:BP107 AY149:AZ149 AZ191 CI191 AX81:AX85 AX87:AX99 AX104:AX126 AY81:AY95 AY101:AY122 AY124:AY126 AY129:AY133 AY135:AY147 AZ81:AZ99 AZ129:AZ143 AZ150:AZ164 AZ170:AZ185 BD97:BD122 BR81:BR83 CI171:CI185 BU85:CL126 BM109:BT126 BU81:CL83 BK107:BL126 BK100:BP105 AZ102:BA126 BB101:BC123 BB124:BD126 BQ100:BT107 BA97:BC99 BK97:BT98 BE97:BJ126 BA81:BI95 BJ81:BL83 BJ85:BT95">
      <formula1>"xzd5566510134"</formula1>
    </dataValidation>
    <dataValidation type="custom" allowBlank="1" showInputMessage="1" showErrorMessage="1" error="此单元格为保护区，请勿改动！" sqref="AX100 AY148">
      <formula1>"xzd7895420135"</formula1>
    </dataValidation>
    <dataValidation type="custom" allowBlank="1" showInputMessage="1" showErrorMessage="1" error="此单元格为被保护区，请勿更改！" sqref="BH127 BH129 CK170:CP170 CR170:DQ170 BB192:BG192 BI192:CH192 AY152:AY191 CI127:CI170 BI127:CH129 AY127:BA128 BD173:CH191 BD131:CH150 BD152:CH171 CJ127:CL169 BB127:BG129">
      <formula1>"xzd21354789313245"</formula1>
    </dataValidation>
    <dataValidation allowBlank="1" showInputMessage="1" showErrorMessage="1" error="此单元格为被保护区，请勿更改！" sqref="BH128 BB130:CH130 BB151:CH151 CQ170 BD172:CH172 BH192 BA129:BA191 CJ170:CJ191 BB131:BC150 BB152:BC191"/>
    <dataValidation type="custom" allowBlank="1" showInputMessage="1" showErrorMessage="1" sqref="CM81:CM128">
      <formula1>"xzd1243w"</formula1>
    </dataValidation>
    <dataValidation type="custom" allowBlank="1" showInputMessage="1" showErrorMessage="1" error="此单元格为自动生成无需输入！" sqref="I4:AU5">
      <formula1>"xzd551356x"</formula1>
    </dataValidation>
  </dataValidations>
  <printOptions horizontalCentered="1"/>
  <pageMargins left="0.748031496062992" right="0.748031496062992" top="0.984251968503937" bottom="0.78740157480315" header="0.511811023622047" footer="0.511811023622047"/>
  <pageSetup paperSize="9" orientation="portrait" blackAndWhite="1" horizontalDpi="600" verticalDpi="600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W70:EN182"/>
  <sheetViews>
    <sheetView zoomScaleSheetLayoutView="60" topLeftCell="AJ97" workbookViewId="0">
      <selection activeCell="BB131" sqref="BB131"/>
    </sheetView>
  </sheetViews>
  <sheetFormatPr defaultColWidth="9" defaultRowHeight="13.5"/>
  <cols>
    <col min="49" max="50" width="9" customWidth="1"/>
    <col min="51" max="51" width="16.775" customWidth="1"/>
    <col min="52" max="52" width="15.6666666666667" customWidth="1"/>
    <col min="53" max="97" width="9" customWidth="1"/>
    <col min="98" max="98" width="16.1083333333333" customWidth="1"/>
    <col min="99" max="99" width="10.4416666666667"/>
    <col min="100" max="144" width="9" customWidth="1"/>
  </cols>
  <sheetData>
    <row r="70" spans="50:144">
      <c r="AX70" s="2" t="s">
        <v>120</v>
      </c>
      <c r="AY70" s="3" t="s">
        <v>98</v>
      </c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W70" s="4"/>
      <c r="BX70" s="4"/>
      <c r="BY70" s="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7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</row>
    <row r="71" ht="14.25" spans="50:144">
      <c r="AX71" s="5" t="s">
        <v>121</v>
      </c>
      <c r="AY71" s="3" t="s">
        <v>100</v>
      </c>
      <c r="AZ71" s="4" t="s">
        <v>57</v>
      </c>
      <c r="BA71" s="4" t="s">
        <v>58</v>
      </c>
      <c r="BB71" s="4" t="s">
        <v>59</v>
      </c>
      <c r="BC71" s="4" t="s">
        <v>60</v>
      </c>
      <c r="BD71" s="4" t="s">
        <v>61</v>
      </c>
      <c r="BE71" s="4" t="s">
        <v>62</v>
      </c>
      <c r="BF71" s="4" t="s">
        <v>63</v>
      </c>
      <c r="BG71" s="4" t="s">
        <v>64</v>
      </c>
      <c r="BH71" s="4" t="s">
        <v>65</v>
      </c>
      <c r="BI71" s="4" t="s">
        <v>66</v>
      </c>
      <c r="BJ71" s="4" t="s">
        <v>67</v>
      </c>
      <c r="BK71" s="4" t="s">
        <v>68</v>
      </c>
      <c r="BL71" s="4" t="s">
        <v>69</v>
      </c>
      <c r="BM71" s="4" t="s">
        <v>70</v>
      </c>
      <c r="BN71" s="4" t="s">
        <v>71</v>
      </c>
      <c r="BO71" s="4" t="s">
        <v>72</v>
      </c>
      <c r="BP71" s="4" t="s">
        <v>73</v>
      </c>
      <c r="BQ71" s="4" t="s">
        <v>74</v>
      </c>
      <c r="BR71" s="4" t="s">
        <v>75</v>
      </c>
      <c r="BS71" s="4" t="s">
        <v>122</v>
      </c>
      <c r="BT71" s="4" t="s">
        <v>123</v>
      </c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P71" s="4"/>
      <c r="CQ71" s="4"/>
      <c r="CR71" s="4"/>
      <c r="CS71" s="24"/>
      <c r="CT71" s="24"/>
      <c r="CU71" s="24"/>
      <c r="CV71" s="24"/>
      <c r="CW71" s="24"/>
      <c r="CX71" s="28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</row>
    <row r="72" ht="14.25" spans="50:144">
      <c r="AX72" s="6" t="s">
        <v>124</v>
      </c>
      <c r="AY72" s="3" t="s">
        <v>101</v>
      </c>
      <c r="AZ72" s="4" t="s">
        <v>125</v>
      </c>
      <c r="BA72" s="4" t="s">
        <v>126</v>
      </c>
      <c r="BB72" s="4" t="s">
        <v>127</v>
      </c>
      <c r="BC72" s="4" t="s">
        <v>128</v>
      </c>
      <c r="BD72" s="4" t="s">
        <v>129</v>
      </c>
      <c r="BE72" s="4" t="s">
        <v>130</v>
      </c>
      <c r="BF72" s="4" t="s">
        <v>131</v>
      </c>
      <c r="BG72" s="4" t="s">
        <v>132</v>
      </c>
      <c r="BH72" s="4" t="s">
        <v>133</v>
      </c>
      <c r="BI72" s="4" t="s">
        <v>134</v>
      </c>
      <c r="BJ72" s="4" t="s">
        <v>135</v>
      </c>
      <c r="BK72" s="4" t="s">
        <v>136</v>
      </c>
      <c r="BL72" s="4" t="s">
        <v>137</v>
      </c>
      <c r="BM72" s="4" t="s">
        <v>138</v>
      </c>
      <c r="BN72" s="4" t="s">
        <v>139</v>
      </c>
      <c r="BO72" s="4" t="s">
        <v>140</v>
      </c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P72" s="4"/>
      <c r="CQ72" s="4"/>
      <c r="CR72" s="4"/>
      <c r="CS72" s="24"/>
      <c r="CT72" s="24"/>
      <c r="CU72" s="24"/>
      <c r="CV72" s="24"/>
      <c r="CW72" s="24"/>
      <c r="CX72" s="28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</row>
    <row r="73" ht="14.25" spans="50:144">
      <c r="AX73" s="7" t="s">
        <v>141</v>
      </c>
      <c r="AY73" s="3" t="s">
        <v>102</v>
      </c>
      <c r="AZ73" s="8" t="s">
        <v>142</v>
      </c>
      <c r="BA73" s="8" t="s">
        <v>143</v>
      </c>
      <c r="BB73" s="8" t="s">
        <v>144</v>
      </c>
      <c r="BC73" s="8" t="s">
        <v>145</v>
      </c>
      <c r="BD73" s="8" t="s">
        <v>146</v>
      </c>
      <c r="BE73" s="8" t="s">
        <v>147</v>
      </c>
      <c r="BF73" s="8" t="s">
        <v>148</v>
      </c>
      <c r="BG73" s="8" t="s">
        <v>149</v>
      </c>
      <c r="BH73" s="8" t="s">
        <v>150</v>
      </c>
      <c r="BI73" s="8" t="s">
        <v>151</v>
      </c>
      <c r="BJ73" s="8" t="s">
        <v>152</v>
      </c>
      <c r="BK73" s="8" t="s">
        <v>153</v>
      </c>
      <c r="BL73" s="8" t="s">
        <v>154</v>
      </c>
      <c r="BM73" s="8" t="s">
        <v>155</v>
      </c>
      <c r="BN73" s="8" t="s">
        <v>156</v>
      </c>
      <c r="BO73" s="8" t="s">
        <v>157</v>
      </c>
      <c r="BP73" s="8" t="s">
        <v>158</v>
      </c>
      <c r="BQ73" s="8" t="s">
        <v>159</v>
      </c>
      <c r="BR73" s="8" t="s">
        <v>160</v>
      </c>
      <c r="BS73" s="8" t="s">
        <v>161</v>
      </c>
      <c r="BT73" s="8" t="s">
        <v>162</v>
      </c>
      <c r="BU73" s="8" t="s">
        <v>163</v>
      </c>
      <c r="BV73" s="8" t="s">
        <v>164</v>
      </c>
      <c r="BW73" s="8" t="s">
        <v>165</v>
      </c>
      <c r="BX73" s="8" t="s">
        <v>166</v>
      </c>
      <c r="BY73" s="8" t="s">
        <v>167</v>
      </c>
      <c r="BZ73" s="8" t="s">
        <v>168</v>
      </c>
      <c r="CA73" s="8" t="s">
        <v>169</v>
      </c>
      <c r="CB73" s="8" t="s">
        <v>170</v>
      </c>
      <c r="CC73" s="8" t="s">
        <v>171</v>
      </c>
      <c r="CP73" s="4"/>
      <c r="CQ73" s="4"/>
      <c r="CR73" s="4"/>
      <c r="CS73" s="4"/>
      <c r="CT73" s="4"/>
      <c r="CU73" s="4"/>
      <c r="CV73" s="4"/>
      <c r="CW73" s="4"/>
      <c r="CX73" s="28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</row>
    <row r="74" ht="14.25" spans="50:144">
      <c r="AX74" s="7" t="s">
        <v>172</v>
      </c>
      <c r="AY74" s="3" t="s">
        <v>103</v>
      </c>
      <c r="AZ74" s="4" t="s">
        <v>173</v>
      </c>
      <c r="BA74" s="4" t="s">
        <v>174</v>
      </c>
      <c r="BB74" s="4" t="s">
        <v>175</v>
      </c>
      <c r="BC74" s="4" t="s">
        <v>176</v>
      </c>
      <c r="BD74" s="4" t="s">
        <v>177</v>
      </c>
      <c r="BE74" s="4" t="s">
        <v>178</v>
      </c>
      <c r="BF74" s="4" t="s">
        <v>179</v>
      </c>
      <c r="BG74" s="4" t="s">
        <v>180</v>
      </c>
      <c r="BH74" s="4" t="s">
        <v>181</v>
      </c>
      <c r="BI74" s="4" t="s">
        <v>182</v>
      </c>
      <c r="BJ74" s="4" t="s">
        <v>183</v>
      </c>
      <c r="BK74" s="4" t="s">
        <v>184</v>
      </c>
      <c r="BL74" s="4" t="s">
        <v>185</v>
      </c>
      <c r="BM74" s="4" t="s">
        <v>186</v>
      </c>
      <c r="BN74" s="4" t="s">
        <v>187</v>
      </c>
      <c r="BO74" s="4" t="s">
        <v>188</v>
      </c>
      <c r="BP74" s="4" t="s">
        <v>189</v>
      </c>
      <c r="BQ74" s="4" t="s">
        <v>190</v>
      </c>
      <c r="BR74" s="4" t="s">
        <v>191</v>
      </c>
      <c r="BS74" s="4" t="s">
        <v>192</v>
      </c>
      <c r="BT74" s="4" t="s">
        <v>193</v>
      </c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P74" s="4"/>
      <c r="CQ74" s="4"/>
      <c r="CR74" s="4"/>
      <c r="CS74" s="4"/>
      <c r="CT74" s="4"/>
      <c r="CU74" s="4"/>
      <c r="CV74" s="4"/>
      <c r="CW74" s="4"/>
      <c r="CX74" s="28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</row>
    <row r="75" ht="14.25" spans="50:144">
      <c r="AX75" s="5" t="s">
        <v>194</v>
      </c>
      <c r="AY75" s="3" t="s">
        <v>114</v>
      </c>
      <c r="AZ75" s="4" t="s">
        <v>195</v>
      </c>
      <c r="BA75" s="4" t="s">
        <v>196</v>
      </c>
      <c r="BB75" s="4" t="s">
        <v>197</v>
      </c>
      <c r="BC75" s="4" t="s">
        <v>198</v>
      </c>
      <c r="BD75" s="4" t="s">
        <v>199</v>
      </c>
      <c r="BE75" s="4" t="s">
        <v>200</v>
      </c>
      <c r="BF75" s="4" t="s">
        <v>201</v>
      </c>
      <c r="BG75" s="4" t="s">
        <v>202</v>
      </c>
      <c r="BH75" s="4" t="s">
        <v>203</v>
      </c>
      <c r="BI75" s="4" t="s">
        <v>204</v>
      </c>
      <c r="BJ75" s="4" t="s">
        <v>205</v>
      </c>
      <c r="BK75" s="4" t="s">
        <v>206</v>
      </c>
      <c r="BL75" s="4" t="s">
        <v>207</v>
      </c>
      <c r="BM75" s="4" t="s">
        <v>208</v>
      </c>
      <c r="BN75" s="4" t="s">
        <v>209</v>
      </c>
      <c r="BO75" s="4" t="s">
        <v>210</v>
      </c>
      <c r="BP75" s="4" t="s">
        <v>211</v>
      </c>
      <c r="BQ75" s="4" t="s">
        <v>212</v>
      </c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P75" s="4"/>
      <c r="CQ75" s="4"/>
      <c r="CR75" s="4"/>
      <c r="CS75" s="4"/>
      <c r="CT75" s="4"/>
      <c r="CU75" s="4"/>
      <c r="CV75" s="4"/>
      <c r="CW75" s="4"/>
      <c r="CX75" s="28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</row>
    <row r="76" ht="14.25" spans="50:144">
      <c r="AX76" s="5" t="s">
        <v>213</v>
      </c>
      <c r="AY76" s="3" t="s">
        <v>104</v>
      </c>
      <c r="AZ76" s="4" t="s">
        <v>214</v>
      </c>
      <c r="BA76" s="4" t="s">
        <v>215</v>
      </c>
      <c r="BB76" s="4" t="s">
        <v>216</v>
      </c>
      <c r="BC76" s="4" t="s">
        <v>217</v>
      </c>
      <c r="BD76" s="4" t="s">
        <v>218</v>
      </c>
      <c r="BE76" s="4" t="s">
        <v>219</v>
      </c>
      <c r="BF76" s="4" t="s">
        <v>220</v>
      </c>
      <c r="BG76" s="4" t="s">
        <v>221</v>
      </c>
      <c r="BH76" s="4" t="s">
        <v>222</v>
      </c>
      <c r="BI76" s="4" t="s">
        <v>223</v>
      </c>
      <c r="BJ76" s="4" t="s">
        <v>224</v>
      </c>
      <c r="BK76" s="4" t="s">
        <v>225</v>
      </c>
      <c r="BL76" s="4" t="s">
        <v>226</v>
      </c>
      <c r="BM76" s="4" t="s">
        <v>227</v>
      </c>
      <c r="BN76" s="4" t="s">
        <v>228</v>
      </c>
      <c r="BO76" s="4" t="s">
        <v>229</v>
      </c>
      <c r="BP76" s="4" t="s">
        <v>230</v>
      </c>
      <c r="BQ76" s="4" t="s">
        <v>231</v>
      </c>
      <c r="BR76" s="4" t="s">
        <v>232</v>
      </c>
      <c r="BS76" s="4" t="s">
        <v>233</v>
      </c>
      <c r="BT76" s="4" t="s">
        <v>234</v>
      </c>
      <c r="BU76" s="4" t="s">
        <v>235</v>
      </c>
      <c r="BV76" s="4" t="s">
        <v>236</v>
      </c>
      <c r="BW76" s="4" t="s">
        <v>237</v>
      </c>
      <c r="BX76" s="4" t="s">
        <v>238</v>
      </c>
      <c r="BY76" s="4" t="s">
        <v>239</v>
      </c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P76" s="4"/>
      <c r="CQ76" s="4"/>
      <c r="CR76" s="4"/>
      <c r="CS76" s="4"/>
      <c r="CT76" s="4"/>
      <c r="CU76" s="4"/>
      <c r="CV76" s="4"/>
      <c r="CW76" s="4"/>
      <c r="CX76" s="28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</row>
    <row r="77" ht="14.25" spans="50:144">
      <c r="AX77" s="5" t="s">
        <v>240</v>
      </c>
      <c r="AY77" s="3" t="s">
        <v>105</v>
      </c>
      <c r="AZ77" s="4" t="s">
        <v>241</v>
      </c>
      <c r="BA77" s="4" t="s">
        <v>242</v>
      </c>
      <c r="BB77" s="4" t="s">
        <v>243</v>
      </c>
      <c r="BC77" s="4" t="s">
        <v>244</v>
      </c>
      <c r="BD77" s="4" t="s">
        <v>245</v>
      </c>
      <c r="BE77" s="4" t="s">
        <v>246</v>
      </c>
      <c r="BF77" s="4" t="s">
        <v>247</v>
      </c>
      <c r="BG77" s="4" t="s">
        <v>248</v>
      </c>
      <c r="BH77" s="4" t="s">
        <v>249</v>
      </c>
      <c r="BI77" s="4" t="s">
        <v>250</v>
      </c>
      <c r="BJ77" s="4" t="s">
        <v>251</v>
      </c>
      <c r="BK77" s="4" t="s">
        <v>252</v>
      </c>
      <c r="BL77" s="4" t="s">
        <v>253</v>
      </c>
      <c r="BM77" s="4" t="s">
        <v>254</v>
      </c>
      <c r="BN77" s="4" t="s">
        <v>255</v>
      </c>
      <c r="BO77" s="4" t="s">
        <v>256</v>
      </c>
      <c r="BP77" s="4" t="s">
        <v>257</v>
      </c>
      <c r="BQ77" s="4" t="s">
        <v>258</v>
      </c>
      <c r="BR77" s="4" t="s">
        <v>259</v>
      </c>
      <c r="BS77" s="4" t="s">
        <v>260</v>
      </c>
      <c r="BT77" s="4" t="s">
        <v>261</v>
      </c>
      <c r="BU77" s="4" t="s">
        <v>262</v>
      </c>
      <c r="BV77" s="4" t="s">
        <v>263</v>
      </c>
      <c r="BW77" s="4" t="s">
        <v>264</v>
      </c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P77" s="4"/>
      <c r="CQ77" s="4"/>
      <c r="CR77" s="4"/>
      <c r="CS77" s="4"/>
      <c r="CT77" s="4"/>
      <c r="CU77" s="4"/>
      <c r="CV77" s="4"/>
      <c r="CW77" s="4"/>
      <c r="CX77" s="28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</row>
    <row r="78" ht="14.25" spans="50:144">
      <c r="AX78" s="5" t="s">
        <v>265</v>
      </c>
      <c r="AY78" s="3" t="s">
        <v>106</v>
      </c>
      <c r="AZ78" s="4" t="s">
        <v>266</v>
      </c>
      <c r="BA78" s="4" t="s">
        <v>267</v>
      </c>
      <c r="BB78" s="4" t="s">
        <v>268</v>
      </c>
      <c r="BC78" s="4" t="s">
        <v>269</v>
      </c>
      <c r="BD78" s="4" t="s">
        <v>270</v>
      </c>
      <c r="BE78" s="4" t="s">
        <v>271</v>
      </c>
      <c r="BF78" s="4" t="s">
        <v>272</v>
      </c>
      <c r="BG78" s="4" t="s">
        <v>273</v>
      </c>
      <c r="BH78" s="4" t="s">
        <v>274</v>
      </c>
      <c r="BI78" s="4" t="s">
        <v>275</v>
      </c>
      <c r="BJ78" s="4" t="s">
        <v>276</v>
      </c>
      <c r="BK78" s="4" t="s">
        <v>277</v>
      </c>
      <c r="BL78" s="4" t="s">
        <v>278</v>
      </c>
      <c r="BM78" s="4" t="s">
        <v>279</v>
      </c>
      <c r="BN78" s="4" t="s">
        <v>280</v>
      </c>
      <c r="BO78" s="4" t="s">
        <v>281</v>
      </c>
      <c r="BP78" s="4" t="s">
        <v>282</v>
      </c>
      <c r="BQ78" s="4" t="s">
        <v>283</v>
      </c>
      <c r="BR78" s="4" t="s">
        <v>284</v>
      </c>
      <c r="BS78" s="4" t="s">
        <v>197</v>
      </c>
      <c r="BT78" s="4" t="s">
        <v>285</v>
      </c>
      <c r="BU78" s="4" t="s">
        <v>286</v>
      </c>
      <c r="BV78" s="4" t="s">
        <v>287</v>
      </c>
      <c r="BW78" s="4" t="s">
        <v>288</v>
      </c>
      <c r="BX78" s="4" t="s">
        <v>289</v>
      </c>
      <c r="BY78" s="4" t="s">
        <v>167</v>
      </c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P78" s="4"/>
      <c r="CQ78" s="4"/>
      <c r="CR78" s="4"/>
      <c r="CS78" s="4"/>
      <c r="CT78" s="4"/>
      <c r="CU78" s="4"/>
      <c r="CV78" s="4"/>
      <c r="CW78" s="4"/>
      <c r="CX78" s="28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</row>
    <row r="79" ht="14.25" spans="50:144">
      <c r="AX79" s="5" t="s">
        <v>290</v>
      </c>
      <c r="AY79" s="3" t="s">
        <v>107</v>
      </c>
      <c r="AZ79" s="4" t="s">
        <v>291</v>
      </c>
      <c r="BA79" s="4" t="s">
        <v>292</v>
      </c>
      <c r="BB79" s="4" t="s">
        <v>293</v>
      </c>
      <c r="BC79" s="4" t="s">
        <v>294</v>
      </c>
      <c r="BD79" s="4" t="s">
        <v>295</v>
      </c>
      <c r="BE79" s="4" t="s">
        <v>296</v>
      </c>
      <c r="BF79" s="4" t="s">
        <v>297</v>
      </c>
      <c r="BG79" s="4" t="s">
        <v>298</v>
      </c>
      <c r="BH79" s="4" t="s">
        <v>299</v>
      </c>
      <c r="BI79" s="4" t="s">
        <v>300</v>
      </c>
      <c r="BJ79" s="4" t="s">
        <v>301</v>
      </c>
      <c r="BK79" s="4" t="s">
        <v>302</v>
      </c>
      <c r="BL79" s="4" t="s">
        <v>303</v>
      </c>
      <c r="BM79" s="4" t="s">
        <v>304</v>
      </c>
      <c r="BN79" s="4" t="s">
        <v>305</v>
      </c>
      <c r="BO79" s="4" t="s">
        <v>306</v>
      </c>
      <c r="BP79" s="4" t="s">
        <v>236</v>
      </c>
      <c r="BQ79" s="4" t="s">
        <v>307</v>
      </c>
      <c r="BR79" s="4" t="s">
        <v>308</v>
      </c>
      <c r="BS79" s="4" t="s">
        <v>309</v>
      </c>
      <c r="BT79" s="4" t="s">
        <v>310</v>
      </c>
      <c r="BU79" s="4" t="s">
        <v>311</v>
      </c>
      <c r="BV79" s="4" t="s">
        <v>312</v>
      </c>
      <c r="BW79" s="4" t="s">
        <v>313</v>
      </c>
      <c r="BX79" s="4" t="s">
        <v>314</v>
      </c>
      <c r="BY79" s="4" t="s">
        <v>315</v>
      </c>
      <c r="BZ79" s="4" t="s">
        <v>316</v>
      </c>
      <c r="CA79" s="4" t="s">
        <v>317</v>
      </c>
      <c r="CB79" s="4" t="s">
        <v>318</v>
      </c>
      <c r="CC79" s="4" t="s">
        <v>319</v>
      </c>
      <c r="CD79" s="4" t="s">
        <v>320</v>
      </c>
      <c r="CE79" s="4" t="s">
        <v>321</v>
      </c>
      <c r="CF79" s="4" t="s">
        <v>322</v>
      </c>
      <c r="CG79" s="4" t="s">
        <v>79</v>
      </c>
      <c r="CH79" s="4" t="s">
        <v>80</v>
      </c>
      <c r="CI79" s="4" t="s">
        <v>81</v>
      </c>
      <c r="CJ79" s="4" t="s">
        <v>82</v>
      </c>
      <c r="CK79" s="4" t="s">
        <v>83</v>
      </c>
      <c r="CL79" s="4" t="s">
        <v>84</v>
      </c>
      <c r="CX79" s="28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</row>
    <row r="80" ht="14.25" spans="50:144">
      <c r="AX80" s="5" t="s">
        <v>323</v>
      </c>
      <c r="AY80" s="3" t="s">
        <v>108</v>
      </c>
      <c r="AZ80" s="4" t="s">
        <v>324</v>
      </c>
      <c r="BA80" s="4" t="s">
        <v>325</v>
      </c>
      <c r="BB80" s="4" t="s">
        <v>188</v>
      </c>
      <c r="BC80" s="4" t="s">
        <v>326</v>
      </c>
      <c r="BD80" s="4" t="s">
        <v>327</v>
      </c>
      <c r="BE80" s="4" t="s">
        <v>328</v>
      </c>
      <c r="BF80" s="4" t="s">
        <v>329</v>
      </c>
      <c r="BG80" s="4" t="s">
        <v>330</v>
      </c>
      <c r="BH80" s="4" t="s">
        <v>331</v>
      </c>
      <c r="BI80" s="4" t="s">
        <v>332</v>
      </c>
      <c r="BJ80" s="4" t="s">
        <v>333</v>
      </c>
      <c r="BK80" s="4" t="s">
        <v>334</v>
      </c>
      <c r="BL80" s="4" t="s">
        <v>335</v>
      </c>
      <c r="BM80" s="4" t="s">
        <v>336</v>
      </c>
      <c r="BN80" s="4" t="s">
        <v>337</v>
      </c>
      <c r="BO80" s="4" t="s">
        <v>338</v>
      </c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X80" s="28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</row>
    <row r="81" ht="14.25" spans="50:144">
      <c r="AX81" s="5" t="s">
        <v>3</v>
      </c>
      <c r="AY81" s="3" t="s">
        <v>109</v>
      </c>
      <c r="AZ81" s="4" t="s">
        <v>339</v>
      </c>
      <c r="BA81" s="4" t="s">
        <v>340</v>
      </c>
      <c r="BB81" s="4" t="s">
        <v>293</v>
      </c>
      <c r="BC81" s="4" t="s">
        <v>341</v>
      </c>
      <c r="BD81" s="4" t="s">
        <v>342</v>
      </c>
      <c r="BE81" s="4" t="s">
        <v>343</v>
      </c>
      <c r="BF81" s="4" t="s">
        <v>344</v>
      </c>
      <c r="BG81" s="4" t="s">
        <v>345</v>
      </c>
      <c r="BH81" s="4" t="s">
        <v>346</v>
      </c>
      <c r="BI81" s="4" t="s">
        <v>347</v>
      </c>
      <c r="BJ81" s="4" t="s">
        <v>348</v>
      </c>
      <c r="BK81" s="4" t="s">
        <v>349</v>
      </c>
      <c r="BL81" s="4" t="s">
        <v>350</v>
      </c>
      <c r="BM81" s="4" t="s">
        <v>351</v>
      </c>
      <c r="BN81" s="4" t="s">
        <v>352</v>
      </c>
      <c r="BO81" s="4" t="s">
        <v>353</v>
      </c>
      <c r="BP81" s="4" t="s">
        <v>354</v>
      </c>
      <c r="BQ81" s="4" t="s">
        <v>355</v>
      </c>
      <c r="BR81" s="4" t="s">
        <v>356</v>
      </c>
      <c r="BS81" s="4" t="s">
        <v>357</v>
      </c>
      <c r="BT81" s="4" t="s">
        <v>146</v>
      </c>
      <c r="BU81" s="4" t="s">
        <v>358</v>
      </c>
      <c r="BV81" s="4" t="s">
        <v>359</v>
      </c>
      <c r="BW81" s="4" t="s">
        <v>360</v>
      </c>
      <c r="BX81" s="4" t="s">
        <v>361</v>
      </c>
      <c r="BY81" s="4" t="s">
        <v>362</v>
      </c>
      <c r="BZ81" s="4" t="s">
        <v>269</v>
      </c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X81" s="28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</row>
    <row r="82" ht="14.25" spans="50:144">
      <c r="AX82" s="5" t="s">
        <v>363</v>
      </c>
      <c r="AY82" s="3" t="s">
        <v>110</v>
      </c>
      <c r="AZ82" s="4" t="s">
        <v>364</v>
      </c>
      <c r="BA82" s="4" t="s">
        <v>365</v>
      </c>
      <c r="BB82" s="4" t="s">
        <v>366</v>
      </c>
      <c r="BC82" s="4" t="s">
        <v>367</v>
      </c>
      <c r="BD82" s="4" t="s">
        <v>368</v>
      </c>
      <c r="BE82" s="4" t="s">
        <v>369</v>
      </c>
      <c r="BF82" s="4" t="s">
        <v>370</v>
      </c>
      <c r="BG82" s="4" t="s">
        <v>371</v>
      </c>
      <c r="BH82" s="4" t="s">
        <v>372</v>
      </c>
      <c r="BI82" s="4" t="s">
        <v>373</v>
      </c>
      <c r="BJ82" s="4" t="s">
        <v>374</v>
      </c>
      <c r="BK82" s="4" t="s">
        <v>375</v>
      </c>
      <c r="BL82" s="4" t="s">
        <v>376</v>
      </c>
      <c r="BM82" s="4" t="s">
        <v>377</v>
      </c>
      <c r="BN82" s="4" t="s">
        <v>378</v>
      </c>
      <c r="BO82" s="4" t="s">
        <v>379</v>
      </c>
      <c r="BP82" s="4" t="s">
        <v>380</v>
      </c>
      <c r="BQ82" s="4" t="s">
        <v>381</v>
      </c>
      <c r="BR82" s="4" t="s">
        <v>382</v>
      </c>
      <c r="BS82" s="4" t="s">
        <v>299</v>
      </c>
      <c r="BT82" s="4" t="s">
        <v>383</v>
      </c>
      <c r="BU82" s="4" t="s">
        <v>384</v>
      </c>
      <c r="BV82" s="4" t="s">
        <v>385</v>
      </c>
      <c r="BW82" s="4" t="s">
        <v>386</v>
      </c>
      <c r="BX82" s="4" t="s">
        <v>387</v>
      </c>
      <c r="BY82" s="4" t="s">
        <v>388</v>
      </c>
      <c r="BZ82" s="4" t="s">
        <v>389</v>
      </c>
      <c r="CA82" s="4" t="s">
        <v>390</v>
      </c>
      <c r="CB82" s="4" t="s">
        <v>391</v>
      </c>
      <c r="CC82" s="4" t="s">
        <v>392</v>
      </c>
      <c r="CD82" s="4" t="s">
        <v>393</v>
      </c>
      <c r="CE82" s="4" t="s">
        <v>394</v>
      </c>
      <c r="CF82" s="4" t="s">
        <v>395</v>
      </c>
      <c r="CG82" s="4" t="s">
        <v>85</v>
      </c>
      <c r="CH82" s="4" t="s">
        <v>86</v>
      </c>
      <c r="CI82" s="4" t="s">
        <v>87</v>
      </c>
      <c r="CJ82" s="4" t="s">
        <v>88</v>
      </c>
      <c r="CK82" s="4" t="s">
        <v>89</v>
      </c>
      <c r="CL82" s="4" t="s">
        <v>90</v>
      </c>
      <c r="CX82" s="28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</row>
    <row r="83" ht="14.25" spans="50:144">
      <c r="AX83" s="5" t="s">
        <v>396</v>
      </c>
      <c r="AY83" s="3" t="s">
        <v>111</v>
      </c>
      <c r="AZ83" s="4" t="s">
        <v>397</v>
      </c>
      <c r="BA83" s="4" t="s">
        <v>398</v>
      </c>
      <c r="BB83" s="4" t="s">
        <v>399</v>
      </c>
      <c r="BC83" s="4" t="s">
        <v>400</v>
      </c>
      <c r="BD83" s="4" t="s">
        <v>401</v>
      </c>
      <c r="BE83" s="4" t="s">
        <v>402</v>
      </c>
      <c r="BF83" s="4" t="s">
        <v>403</v>
      </c>
      <c r="BG83" s="4" t="s">
        <v>404</v>
      </c>
      <c r="BH83" s="4" t="s">
        <v>405</v>
      </c>
      <c r="BI83" s="4" t="s">
        <v>406</v>
      </c>
      <c r="BJ83" s="4" t="s">
        <v>407</v>
      </c>
      <c r="BK83" s="4" t="s">
        <v>408</v>
      </c>
      <c r="BL83" s="4" t="s">
        <v>409</v>
      </c>
      <c r="BM83" s="4" t="s">
        <v>410</v>
      </c>
      <c r="BN83" s="4" t="s">
        <v>411</v>
      </c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X83" s="28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</row>
    <row r="84" ht="14.25" spans="50:144">
      <c r="AX84" s="5" t="s">
        <v>412</v>
      </c>
      <c r="AY84" s="3" t="s">
        <v>112</v>
      </c>
      <c r="AZ84" s="4" t="s">
        <v>413</v>
      </c>
      <c r="BA84" s="4" t="s">
        <v>414</v>
      </c>
      <c r="BB84" s="4" t="s">
        <v>415</v>
      </c>
      <c r="BC84" s="4" t="s">
        <v>416</v>
      </c>
      <c r="BD84" s="4" t="s">
        <v>417</v>
      </c>
      <c r="BE84" s="4" t="s">
        <v>357</v>
      </c>
      <c r="BF84" s="4" t="s">
        <v>418</v>
      </c>
      <c r="BG84" s="4" t="s">
        <v>419</v>
      </c>
      <c r="BH84" s="4" t="s">
        <v>376</v>
      </c>
      <c r="BI84" s="4" t="s">
        <v>420</v>
      </c>
      <c r="BJ84" s="4" t="s">
        <v>421</v>
      </c>
      <c r="BK84" s="4" t="s">
        <v>422</v>
      </c>
      <c r="BL84" s="4" t="s">
        <v>423</v>
      </c>
      <c r="BM84" s="4" t="s">
        <v>424</v>
      </c>
      <c r="BN84" s="4" t="s">
        <v>425</v>
      </c>
      <c r="BO84" s="4" t="s">
        <v>426</v>
      </c>
      <c r="BP84" s="4" t="s">
        <v>427</v>
      </c>
      <c r="BQ84" s="4" t="s">
        <v>428</v>
      </c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X84" s="28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  <c r="EM84" s="14"/>
      <c r="EN84" s="14"/>
    </row>
    <row r="85" ht="14.25" spans="50:144">
      <c r="AX85" s="5" t="s">
        <v>429</v>
      </c>
      <c r="AY85" s="3" t="s">
        <v>113</v>
      </c>
      <c r="AZ85" s="4" t="s">
        <v>430</v>
      </c>
      <c r="BA85" s="4" t="s">
        <v>431</v>
      </c>
      <c r="BB85" s="4" t="s">
        <v>432</v>
      </c>
      <c r="BC85" s="4" t="s">
        <v>433</v>
      </c>
      <c r="BD85" s="4" t="s">
        <v>434</v>
      </c>
      <c r="BE85" s="4" t="s">
        <v>385</v>
      </c>
      <c r="BF85" s="4" t="s">
        <v>435</v>
      </c>
      <c r="BG85" s="4" t="s">
        <v>436</v>
      </c>
      <c r="BH85" s="4" t="s">
        <v>437</v>
      </c>
      <c r="BI85" s="4" t="s">
        <v>438</v>
      </c>
      <c r="BJ85" s="4" t="s">
        <v>439</v>
      </c>
      <c r="BK85" s="4" t="s">
        <v>440</v>
      </c>
      <c r="BL85" s="4" t="s">
        <v>441</v>
      </c>
      <c r="BM85" s="4" t="s">
        <v>302</v>
      </c>
      <c r="BN85" s="4" t="s">
        <v>442</v>
      </c>
      <c r="BO85" s="4" t="s">
        <v>443</v>
      </c>
      <c r="BP85" s="4" t="s">
        <v>444</v>
      </c>
      <c r="BQ85" s="4" t="s">
        <v>445</v>
      </c>
      <c r="BR85" t="s">
        <v>446</v>
      </c>
      <c r="BS85" t="s">
        <v>447</v>
      </c>
      <c r="BT85" s="4" t="s">
        <v>448</v>
      </c>
      <c r="BU85" s="4" t="s">
        <v>449</v>
      </c>
      <c r="BV85" s="4" t="s">
        <v>450</v>
      </c>
      <c r="BW85" s="4" t="s">
        <v>451</v>
      </c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X85" s="28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  <c r="EN85" s="14"/>
    </row>
    <row r="86" ht="14.25" spans="50:144">
      <c r="AX86" s="5" t="s">
        <v>452</v>
      </c>
      <c r="AY86" s="3" t="s">
        <v>115</v>
      </c>
      <c r="AZ86" s="4" t="s">
        <v>453</v>
      </c>
      <c r="BA86" s="4" t="s">
        <v>454</v>
      </c>
      <c r="BB86" s="4" t="s">
        <v>455</v>
      </c>
      <c r="BC86" s="4" t="s">
        <v>270</v>
      </c>
      <c r="BD86" s="4" t="s">
        <v>456</v>
      </c>
      <c r="BE86" s="4" t="s">
        <v>457</v>
      </c>
      <c r="BF86" s="4" t="s">
        <v>458</v>
      </c>
      <c r="BG86" s="4" t="s">
        <v>459</v>
      </c>
      <c r="BH86" s="4" t="s">
        <v>460</v>
      </c>
      <c r="BI86" s="4" t="s">
        <v>461</v>
      </c>
      <c r="BJ86" s="4" t="s">
        <v>462</v>
      </c>
      <c r="BK86" s="4" t="s">
        <v>463</v>
      </c>
      <c r="BL86" s="4" t="s">
        <v>464</v>
      </c>
      <c r="BM86" s="4" t="s">
        <v>465</v>
      </c>
      <c r="BN86" s="4" t="s">
        <v>466</v>
      </c>
      <c r="BO86" s="4" t="s">
        <v>467</v>
      </c>
      <c r="BP86" s="4" t="s">
        <v>468</v>
      </c>
      <c r="BQ86" s="4" t="s">
        <v>469</v>
      </c>
      <c r="BR86" s="4" t="s">
        <v>342</v>
      </c>
      <c r="BS86" s="4" t="s">
        <v>376</v>
      </c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X86" s="28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  <c r="EB86" s="14"/>
      <c r="EC86" s="14"/>
      <c r="ED86" s="14"/>
      <c r="EE86" s="14"/>
      <c r="EF86" s="14"/>
      <c r="EG86" s="14"/>
      <c r="EH86" s="14"/>
      <c r="EI86" s="14"/>
      <c r="EJ86" s="14"/>
      <c r="EK86" s="14"/>
      <c r="EL86" s="14"/>
      <c r="EM86" s="14"/>
      <c r="EN86" s="14"/>
    </row>
    <row r="87" ht="14.25" spans="50:144">
      <c r="AX87" s="5" t="s">
        <v>470</v>
      </c>
      <c r="AY87" s="3" t="s">
        <v>116</v>
      </c>
      <c r="AZ87" s="4" t="s">
        <v>471</v>
      </c>
      <c r="BA87" s="4" t="s">
        <v>185</v>
      </c>
      <c r="BB87" s="4" t="s">
        <v>152</v>
      </c>
      <c r="BC87" s="4" t="s">
        <v>472</v>
      </c>
      <c r="BD87" s="4" t="s">
        <v>473</v>
      </c>
      <c r="BE87" s="4" t="s">
        <v>474</v>
      </c>
      <c r="BF87" s="4" t="s">
        <v>475</v>
      </c>
      <c r="BG87" s="4" t="s">
        <v>476</v>
      </c>
      <c r="BH87" s="4" t="s">
        <v>477</v>
      </c>
      <c r="BI87" s="4" t="s">
        <v>478</v>
      </c>
      <c r="BJ87" s="4" t="s">
        <v>479</v>
      </c>
      <c r="BK87" s="4" t="s">
        <v>480</v>
      </c>
      <c r="BL87" s="4" t="s">
        <v>481</v>
      </c>
      <c r="BM87" s="4" t="s">
        <v>482</v>
      </c>
      <c r="BN87" s="4" t="s">
        <v>483</v>
      </c>
      <c r="BO87" s="4" t="s">
        <v>484</v>
      </c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24"/>
      <c r="CI87" s="24"/>
      <c r="CJ87" s="24"/>
      <c r="CK87" s="24"/>
      <c r="CL87" s="24"/>
      <c r="CX87" s="28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/>
      <c r="DN87" s="14"/>
      <c r="DO87" s="14"/>
      <c r="DP87" s="14"/>
      <c r="DQ87" s="14"/>
      <c r="DR87" s="14"/>
      <c r="DS87" s="14"/>
      <c r="DT87" s="14"/>
      <c r="DU87" s="14"/>
      <c r="DV87" s="14"/>
      <c r="DW87" s="14"/>
      <c r="DX87" s="14"/>
      <c r="DY87" s="14"/>
      <c r="DZ87" s="14"/>
      <c r="EA87" s="14"/>
      <c r="EB87" s="14"/>
      <c r="EC87" s="14"/>
      <c r="ED87" s="14"/>
      <c r="EE87" s="14"/>
      <c r="EF87" s="14"/>
      <c r="EG87" s="14"/>
      <c r="EH87" s="14"/>
      <c r="EI87" s="14"/>
      <c r="EJ87" s="14"/>
      <c r="EK87" s="14"/>
      <c r="EL87" s="14"/>
      <c r="EM87" s="14"/>
      <c r="EN87" s="14"/>
    </row>
    <row r="88" ht="14.25" spans="50:144">
      <c r="AX88" s="5" t="s">
        <v>485</v>
      </c>
      <c r="AY88" s="3" t="s">
        <v>117</v>
      </c>
      <c r="AZ88" s="4" t="s">
        <v>486</v>
      </c>
      <c r="BA88" s="4" t="s">
        <v>487</v>
      </c>
      <c r="BB88" s="4" t="s">
        <v>488</v>
      </c>
      <c r="BC88" s="4" t="s">
        <v>489</v>
      </c>
      <c r="BD88" s="4" t="s">
        <v>490</v>
      </c>
      <c r="BE88" s="4" t="s">
        <v>491</v>
      </c>
      <c r="BF88" s="4" t="s">
        <v>492</v>
      </c>
      <c r="BG88" s="4" t="s">
        <v>179</v>
      </c>
      <c r="BH88" s="4" t="s">
        <v>147</v>
      </c>
      <c r="BI88" s="4" t="s">
        <v>493</v>
      </c>
      <c r="BJ88" s="4" t="s">
        <v>457</v>
      </c>
      <c r="BK88" s="4" t="s">
        <v>494</v>
      </c>
      <c r="BL88" s="4" t="s">
        <v>495</v>
      </c>
      <c r="BM88" s="4" t="s">
        <v>391</v>
      </c>
      <c r="BN88" s="4" t="s">
        <v>496</v>
      </c>
      <c r="BO88" s="4" t="s">
        <v>497</v>
      </c>
      <c r="BP88" s="4" t="s">
        <v>498</v>
      </c>
      <c r="BQ88" s="4" t="s">
        <v>308</v>
      </c>
      <c r="BR88" s="4" t="s">
        <v>499</v>
      </c>
      <c r="BS88" s="4" t="s">
        <v>500</v>
      </c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24"/>
      <c r="CI88" s="24"/>
      <c r="CJ88" s="24"/>
      <c r="CK88" s="24"/>
      <c r="CL88" s="24"/>
      <c r="CX88" s="28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4"/>
      <c r="EJ88" s="14"/>
      <c r="EK88" s="14"/>
      <c r="EL88" s="14"/>
      <c r="EM88" s="14"/>
      <c r="EN88" s="14"/>
    </row>
    <row r="89" ht="14.25" spans="50:144">
      <c r="AX89" s="9" t="s">
        <v>501</v>
      </c>
      <c r="AY89" s="10" t="s">
        <v>118</v>
      </c>
      <c r="AZ89" s="11" t="s">
        <v>502</v>
      </c>
      <c r="BA89" s="11" t="s">
        <v>182</v>
      </c>
      <c r="BB89" s="11" t="s">
        <v>503</v>
      </c>
      <c r="BC89" s="11" t="s">
        <v>504</v>
      </c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24"/>
      <c r="CI89" s="24"/>
      <c r="CJ89" s="24"/>
      <c r="CK89" s="24"/>
      <c r="CL89" s="24"/>
      <c r="CX89" s="28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  <c r="EB89" s="14"/>
      <c r="EC89" s="14"/>
      <c r="ED89" s="14"/>
      <c r="EE89" s="14"/>
      <c r="EF89" s="14"/>
      <c r="EG89" s="14"/>
      <c r="EH89" s="14"/>
      <c r="EI89" s="14"/>
      <c r="EJ89" s="14"/>
      <c r="EK89" s="14"/>
      <c r="EL89" s="14"/>
      <c r="EM89" s="14"/>
      <c r="EN89" s="14"/>
    </row>
    <row r="90" ht="14.25" spans="50:144">
      <c r="AX90" s="7" t="s">
        <v>505</v>
      </c>
      <c r="AY90" s="3" t="s">
        <v>119</v>
      </c>
      <c r="AZ90" s="4" t="s">
        <v>123</v>
      </c>
      <c r="BA90" s="4" t="s">
        <v>122</v>
      </c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24"/>
      <c r="CE90" s="24"/>
      <c r="CF90" s="24"/>
      <c r="CG90" s="24"/>
      <c r="CH90" s="24"/>
      <c r="CI90" s="24"/>
      <c r="CJ90" s="24"/>
      <c r="CK90" s="24"/>
      <c r="CL90" s="24"/>
      <c r="CX90" s="28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  <c r="EL90" s="14"/>
      <c r="EM90" s="14"/>
      <c r="EN90" s="14"/>
    </row>
    <row r="91" ht="14.25" spans="50:144">
      <c r="AX91" s="2" t="s">
        <v>506</v>
      </c>
      <c r="AY91" s="3" t="s">
        <v>507</v>
      </c>
      <c r="AZ91" s="12" t="s">
        <v>508</v>
      </c>
      <c r="BA91" s="12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24"/>
      <c r="CE91" s="24"/>
      <c r="CF91" s="24"/>
      <c r="CG91" s="24"/>
      <c r="CH91" s="24"/>
      <c r="CI91" s="24"/>
      <c r="CJ91" s="24"/>
      <c r="CK91" s="24"/>
      <c r="CL91" s="24"/>
      <c r="CX91" s="28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</row>
    <row r="92" ht="14.25" spans="50:144">
      <c r="AX92" s="2" t="s">
        <v>509</v>
      </c>
      <c r="AY92" s="3" t="s">
        <v>510</v>
      </c>
      <c r="AZ92" s="4" t="s">
        <v>511</v>
      </c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24"/>
      <c r="CE92" s="24"/>
      <c r="CF92" s="24"/>
      <c r="CG92" s="24"/>
      <c r="CH92" s="24"/>
      <c r="CI92" s="24"/>
      <c r="CJ92" s="24"/>
      <c r="CK92" s="24"/>
      <c r="CL92" s="24"/>
      <c r="CX92" s="28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</row>
    <row r="93" ht="14.25" spans="50:144">
      <c r="AX93" s="13"/>
      <c r="AY93" s="13" t="s">
        <v>98</v>
      </c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X93" s="28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  <c r="EM93" s="14"/>
      <c r="EN93" s="14"/>
    </row>
    <row r="94" ht="14.25" spans="50:144">
      <c r="AX94" s="13"/>
      <c r="AY94" s="13" t="s">
        <v>100</v>
      </c>
      <c r="AZ94" s="13">
        <v>1</v>
      </c>
      <c r="BA94" s="13">
        <v>2</v>
      </c>
      <c r="BB94" s="13">
        <v>3</v>
      </c>
      <c r="BC94" s="13">
        <v>4</v>
      </c>
      <c r="BD94" s="13">
        <v>5</v>
      </c>
      <c r="BE94" s="13">
        <v>6</v>
      </c>
      <c r="BF94" s="13">
        <v>7</v>
      </c>
      <c r="BG94" s="13">
        <v>8</v>
      </c>
      <c r="BH94" s="13">
        <v>9</v>
      </c>
      <c r="BI94" s="13">
        <v>10</v>
      </c>
      <c r="BJ94" s="13">
        <v>11</v>
      </c>
      <c r="BK94" s="13">
        <v>12</v>
      </c>
      <c r="BL94" s="13">
        <v>13</v>
      </c>
      <c r="BM94" s="13">
        <v>14</v>
      </c>
      <c r="BN94" s="13">
        <v>15</v>
      </c>
      <c r="BO94" s="13">
        <v>16</v>
      </c>
      <c r="BP94" s="13">
        <v>17</v>
      </c>
      <c r="BQ94" s="13">
        <v>18</v>
      </c>
      <c r="BR94" s="13">
        <v>19</v>
      </c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X94" s="28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  <c r="EN94" s="14"/>
    </row>
    <row r="95" ht="14.25" spans="50:144">
      <c r="AX95" s="13"/>
      <c r="AY95" s="13" t="s">
        <v>101</v>
      </c>
      <c r="AZ95" s="13">
        <v>1</v>
      </c>
      <c r="BA95" s="13">
        <v>2</v>
      </c>
      <c r="BB95" s="13">
        <v>3</v>
      </c>
      <c r="BC95" s="13">
        <v>4</v>
      </c>
      <c r="BD95" s="13">
        <v>5</v>
      </c>
      <c r="BE95" s="13">
        <v>6</v>
      </c>
      <c r="BF95" s="13">
        <v>7</v>
      </c>
      <c r="BG95" s="13">
        <v>8</v>
      </c>
      <c r="BH95" s="13">
        <v>9</v>
      </c>
      <c r="BI95" s="13">
        <v>10</v>
      </c>
      <c r="BJ95" s="13">
        <v>11</v>
      </c>
      <c r="BK95" s="13">
        <v>12</v>
      </c>
      <c r="BL95" s="13">
        <v>13</v>
      </c>
      <c r="BM95" s="13">
        <v>14</v>
      </c>
      <c r="BN95" s="13">
        <v>15</v>
      </c>
      <c r="BO95" s="13">
        <v>16</v>
      </c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X95" s="28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4"/>
      <c r="EK95" s="14"/>
      <c r="EL95" s="14"/>
      <c r="EM95" s="14"/>
      <c r="EN95" s="14"/>
    </row>
    <row r="96" ht="14.25" spans="50:144">
      <c r="AX96" s="13"/>
      <c r="AY96" s="13" t="s">
        <v>102</v>
      </c>
      <c r="AZ96" s="13">
        <v>1</v>
      </c>
      <c r="BA96" s="13">
        <v>2</v>
      </c>
      <c r="BB96" s="13">
        <v>3</v>
      </c>
      <c r="BC96" s="13">
        <v>4</v>
      </c>
      <c r="BD96" s="13">
        <v>5</v>
      </c>
      <c r="BE96" s="13">
        <v>6</v>
      </c>
      <c r="BF96" s="13">
        <v>7</v>
      </c>
      <c r="BG96" s="13">
        <v>8</v>
      </c>
      <c r="BH96" s="13">
        <v>9</v>
      </c>
      <c r="BI96" s="13">
        <v>10</v>
      </c>
      <c r="BJ96" s="13">
        <v>11</v>
      </c>
      <c r="BK96" s="13">
        <v>12</v>
      </c>
      <c r="BL96" s="13">
        <v>13</v>
      </c>
      <c r="BM96" s="13">
        <v>14</v>
      </c>
      <c r="BN96" s="13">
        <v>15</v>
      </c>
      <c r="BO96" s="13">
        <v>16</v>
      </c>
      <c r="BP96" s="13">
        <v>17</v>
      </c>
      <c r="BQ96" s="13">
        <v>18</v>
      </c>
      <c r="BR96" s="13">
        <v>19</v>
      </c>
      <c r="BS96" s="13">
        <v>20</v>
      </c>
      <c r="BT96" s="13">
        <v>21</v>
      </c>
      <c r="BU96" s="13">
        <v>22</v>
      </c>
      <c r="BV96" s="13">
        <v>23</v>
      </c>
      <c r="BW96" s="13">
        <v>24</v>
      </c>
      <c r="BX96" s="13">
        <v>25</v>
      </c>
      <c r="BY96" s="13">
        <v>26</v>
      </c>
      <c r="BZ96" s="13">
        <v>27</v>
      </c>
      <c r="CA96" s="13">
        <v>28</v>
      </c>
      <c r="CB96" s="13">
        <v>29</v>
      </c>
      <c r="CC96" s="13">
        <v>30</v>
      </c>
      <c r="CD96" s="13"/>
      <c r="CE96" s="13"/>
      <c r="CF96" s="13"/>
      <c r="CG96" s="13"/>
      <c r="CH96" s="13"/>
      <c r="CI96" s="13"/>
      <c r="CJ96" s="13"/>
      <c r="CK96" s="13"/>
      <c r="CL96" s="13"/>
      <c r="CX96" s="28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</row>
    <row r="97" ht="14.25" spans="50:144">
      <c r="AX97" s="13"/>
      <c r="AY97" s="13" t="s">
        <v>103</v>
      </c>
      <c r="AZ97" s="13">
        <v>1</v>
      </c>
      <c r="BA97" s="13">
        <v>2</v>
      </c>
      <c r="BB97" s="13">
        <v>3</v>
      </c>
      <c r="BC97" s="13">
        <v>4</v>
      </c>
      <c r="BD97" s="13">
        <v>5</v>
      </c>
      <c r="BE97" s="13">
        <v>6</v>
      </c>
      <c r="BF97" s="13">
        <v>7</v>
      </c>
      <c r="BG97" s="13">
        <v>8</v>
      </c>
      <c r="BH97" s="13">
        <v>9</v>
      </c>
      <c r="BI97" s="13">
        <v>10</v>
      </c>
      <c r="BJ97" s="13">
        <v>11</v>
      </c>
      <c r="BK97" s="13">
        <v>12</v>
      </c>
      <c r="BL97" s="13">
        <v>13</v>
      </c>
      <c r="BM97" s="13">
        <v>14</v>
      </c>
      <c r="BN97" s="13">
        <v>15</v>
      </c>
      <c r="BO97" s="13">
        <v>16</v>
      </c>
      <c r="BP97" s="13">
        <v>17</v>
      </c>
      <c r="BQ97" s="13">
        <v>18</v>
      </c>
      <c r="BR97" s="13">
        <v>19</v>
      </c>
      <c r="BS97" s="13">
        <v>20</v>
      </c>
      <c r="BT97" s="13">
        <v>21</v>
      </c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X97" s="28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  <c r="EE97" s="14"/>
      <c r="EF97" s="14"/>
      <c r="EG97" s="14"/>
      <c r="EH97" s="14"/>
      <c r="EI97" s="14"/>
      <c r="EJ97" s="14"/>
      <c r="EK97" s="14"/>
      <c r="EL97" s="14"/>
      <c r="EM97" s="14"/>
      <c r="EN97" s="14"/>
    </row>
    <row r="98" ht="14.25" spans="50:144">
      <c r="AX98" s="13"/>
      <c r="AY98" s="13" t="s">
        <v>114</v>
      </c>
      <c r="AZ98" s="13">
        <v>1</v>
      </c>
      <c r="BA98" s="13">
        <v>2</v>
      </c>
      <c r="BB98" s="13">
        <v>3</v>
      </c>
      <c r="BC98" s="13">
        <v>4</v>
      </c>
      <c r="BD98" s="13">
        <v>5</v>
      </c>
      <c r="BE98" s="13">
        <v>6</v>
      </c>
      <c r="BF98" s="13">
        <v>7</v>
      </c>
      <c r="BG98" s="13">
        <v>8</v>
      </c>
      <c r="BH98" s="13">
        <v>9</v>
      </c>
      <c r="BI98" s="13">
        <v>10</v>
      </c>
      <c r="BJ98" s="13">
        <v>11</v>
      </c>
      <c r="BK98" s="13">
        <v>12</v>
      </c>
      <c r="BL98" s="13">
        <v>13</v>
      </c>
      <c r="BM98" s="13">
        <v>14</v>
      </c>
      <c r="BN98" s="13">
        <v>15</v>
      </c>
      <c r="BO98" s="13">
        <v>16</v>
      </c>
      <c r="BP98" s="13">
        <v>17</v>
      </c>
      <c r="BQ98" s="13">
        <v>18</v>
      </c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X98" s="28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4"/>
      <c r="EK98" s="14"/>
      <c r="EL98" s="14"/>
      <c r="EM98" s="14"/>
      <c r="EN98" s="14"/>
    </row>
    <row r="99" ht="14.25" spans="50:144">
      <c r="AX99" s="13"/>
      <c r="AY99" s="13" t="s">
        <v>104</v>
      </c>
      <c r="AZ99" s="13">
        <v>1</v>
      </c>
      <c r="BA99" s="13">
        <v>2</v>
      </c>
      <c r="BB99" s="13">
        <v>3</v>
      </c>
      <c r="BC99" s="13">
        <v>4</v>
      </c>
      <c r="BD99" s="13">
        <v>5</v>
      </c>
      <c r="BE99" s="13">
        <v>6</v>
      </c>
      <c r="BF99" s="13">
        <v>7</v>
      </c>
      <c r="BG99" s="13">
        <v>8</v>
      </c>
      <c r="BH99" s="13">
        <v>9</v>
      </c>
      <c r="BI99" s="13">
        <v>10</v>
      </c>
      <c r="BJ99" s="13">
        <v>11</v>
      </c>
      <c r="BK99" s="13">
        <v>12</v>
      </c>
      <c r="BL99" s="13">
        <v>13</v>
      </c>
      <c r="BM99" s="13">
        <v>14</v>
      </c>
      <c r="BN99" s="13">
        <v>15</v>
      </c>
      <c r="BO99" s="13">
        <v>16</v>
      </c>
      <c r="BP99" s="13">
        <v>17</v>
      </c>
      <c r="BQ99" s="13">
        <v>18</v>
      </c>
      <c r="BR99" s="13">
        <v>19</v>
      </c>
      <c r="BS99" s="13">
        <v>20</v>
      </c>
      <c r="BT99" s="13">
        <v>21</v>
      </c>
      <c r="BU99" s="13">
        <v>22</v>
      </c>
      <c r="BV99" s="13">
        <v>23</v>
      </c>
      <c r="BW99" s="13">
        <v>24</v>
      </c>
      <c r="BX99" s="13">
        <v>25</v>
      </c>
      <c r="BY99" s="13">
        <v>26</v>
      </c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X99" s="28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4"/>
      <c r="EM99" s="14"/>
      <c r="EN99" s="14"/>
    </row>
    <row r="100" ht="14.25" spans="50:144">
      <c r="AX100" s="13"/>
      <c r="AY100" s="13" t="s">
        <v>105</v>
      </c>
      <c r="AZ100" s="13">
        <v>1</v>
      </c>
      <c r="BA100" s="13">
        <v>2</v>
      </c>
      <c r="BB100" s="13">
        <v>3</v>
      </c>
      <c r="BC100" s="13">
        <v>4</v>
      </c>
      <c r="BD100" s="13">
        <v>5</v>
      </c>
      <c r="BE100" s="13">
        <v>6</v>
      </c>
      <c r="BF100" s="13">
        <v>7</v>
      </c>
      <c r="BG100" s="13">
        <v>8</v>
      </c>
      <c r="BH100" s="13">
        <v>9</v>
      </c>
      <c r="BI100" s="13">
        <v>10</v>
      </c>
      <c r="BJ100" s="13">
        <v>11</v>
      </c>
      <c r="BK100" s="13">
        <v>12</v>
      </c>
      <c r="BL100" s="13">
        <v>13</v>
      </c>
      <c r="BM100" s="13">
        <v>14</v>
      </c>
      <c r="BN100" s="13">
        <v>15</v>
      </c>
      <c r="BO100" s="13">
        <v>16</v>
      </c>
      <c r="BP100" s="13">
        <v>17</v>
      </c>
      <c r="BQ100" s="13">
        <v>18</v>
      </c>
      <c r="BR100" s="13">
        <v>19</v>
      </c>
      <c r="BS100" s="13">
        <v>20</v>
      </c>
      <c r="BT100" s="13">
        <v>21</v>
      </c>
      <c r="BU100" s="13">
        <v>22</v>
      </c>
      <c r="BV100" s="13">
        <v>23</v>
      </c>
      <c r="BW100" s="13">
        <v>24</v>
      </c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X100" s="28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4"/>
      <c r="EK100" s="14"/>
      <c r="EL100" s="14"/>
      <c r="EM100" s="14"/>
      <c r="EN100" s="14"/>
    </row>
    <row r="101" ht="14.25" spans="50:144">
      <c r="AX101" s="13"/>
      <c r="AY101" s="13" t="s">
        <v>106</v>
      </c>
      <c r="AZ101" s="13">
        <v>1</v>
      </c>
      <c r="BA101" s="13">
        <v>2</v>
      </c>
      <c r="BB101" s="13">
        <v>3</v>
      </c>
      <c r="BC101" s="13">
        <v>4</v>
      </c>
      <c r="BD101" s="13">
        <v>5</v>
      </c>
      <c r="BE101" s="13">
        <v>6</v>
      </c>
      <c r="BF101" s="13">
        <v>7</v>
      </c>
      <c r="BG101" s="13">
        <v>8</v>
      </c>
      <c r="BH101" s="13">
        <v>9</v>
      </c>
      <c r="BI101" s="13">
        <v>10</v>
      </c>
      <c r="BJ101" s="13">
        <v>11</v>
      </c>
      <c r="BK101" s="13">
        <v>12</v>
      </c>
      <c r="BL101" s="13">
        <v>13</v>
      </c>
      <c r="BM101" s="13">
        <v>14</v>
      </c>
      <c r="BN101" s="13">
        <v>15</v>
      </c>
      <c r="BO101" s="13">
        <v>16</v>
      </c>
      <c r="BP101" s="13">
        <v>17</v>
      </c>
      <c r="BQ101" s="13">
        <v>18</v>
      </c>
      <c r="BR101" s="13">
        <v>19</v>
      </c>
      <c r="BS101" s="13">
        <v>20</v>
      </c>
      <c r="BT101" s="13">
        <v>21</v>
      </c>
      <c r="BU101" s="13">
        <v>22</v>
      </c>
      <c r="BV101" s="13">
        <v>23</v>
      </c>
      <c r="BW101" s="13">
        <v>24</v>
      </c>
      <c r="BX101" s="13">
        <v>25</v>
      </c>
      <c r="BY101" s="13">
        <v>26</v>
      </c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X101" s="28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14"/>
      <c r="DX101" s="14"/>
      <c r="DY101" s="14"/>
      <c r="DZ101" s="14"/>
      <c r="EA101" s="14"/>
      <c r="EB101" s="14"/>
      <c r="EC101" s="14"/>
      <c r="ED101" s="14"/>
      <c r="EE101" s="14"/>
      <c r="EF101" s="14"/>
      <c r="EG101" s="14"/>
      <c r="EH101" s="14"/>
      <c r="EI101" s="14"/>
      <c r="EJ101" s="14"/>
      <c r="EK101" s="14"/>
      <c r="EL101" s="14"/>
      <c r="EM101" s="14"/>
      <c r="EN101" s="14"/>
    </row>
    <row r="102" ht="14.25" spans="50:144">
      <c r="AX102" s="13"/>
      <c r="AY102" s="13" t="s">
        <v>107</v>
      </c>
      <c r="AZ102" s="13">
        <v>1</v>
      </c>
      <c r="BA102" s="13">
        <v>2</v>
      </c>
      <c r="BB102" s="13">
        <v>3</v>
      </c>
      <c r="BC102" s="13">
        <v>4</v>
      </c>
      <c r="BD102" s="13">
        <v>5</v>
      </c>
      <c r="BE102" s="13">
        <v>6</v>
      </c>
      <c r="BF102" s="13">
        <v>7</v>
      </c>
      <c r="BG102" s="13">
        <v>8</v>
      </c>
      <c r="BH102" s="13">
        <v>9</v>
      </c>
      <c r="BI102" s="13">
        <v>10</v>
      </c>
      <c r="BJ102" s="13">
        <v>11</v>
      </c>
      <c r="BK102" s="13">
        <v>12</v>
      </c>
      <c r="BL102" s="13">
        <v>13</v>
      </c>
      <c r="BM102" s="13">
        <v>14</v>
      </c>
      <c r="BN102" s="13">
        <v>15</v>
      </c>
      <c r="BO102" s="13">
        <v>16</v>
      </c>
      <c r="BP102" s="13">
        <v>17</v>
      </c>
      <c r="BQ102" s="13">
        <v>18</v>
      </c>
      <c r="BR102" s="13">
        <v>19</v>
      </c>
      <c r="BS102" s="13">
        <v>20</v>
      </c>
      <c r="BT102" s="13">
        <v>21</v>
      </c>
      <c r="BU102" s="13">
        <v>22</v>
      </c>
      <c r="BV102" s="13">
        <v>23</v>
      </c>
      <c r="BW102" s="13">
        <v>24</v>
      </c>
      <c r="BX102" s="13">
        <v>25</v>
      </c>
      <c r="BY102" s="13">
        <v>26</v>
      </c>
      <c r="BZ102" s="13">
        <v>27</v>
      </c>
      <c r="CA102" s="13">
        <v>28</v>
      </c>
      <c r="CB102" s="13">
        <v>29</v>
      </c>
      <c r="CC102" s="13">
        <v>30</v>
      </c>
      <c r="CD102" s="13">
        <v>31</v>
      </c>
      <c r="CE102" s="13">
        <v>32</v>
      </c>
      <c r="CF102" s="13">
        <v>33</v>
      </c>
      <c r="CG102" s="13">
        <v>34</v>
      </c>
      <c r="CH102" s="13">
        <v>35</v>
      </c>
      <c r="CI102" s="13">
        <v>36</v>
      </c>
      <c r="CJ102" s="13">
        <v>37</v>
      </c>
      <c r="CK102" s="13">
        <v>38</v>
      </c>
      <c r="CL102" s="13">
        <v>39</v>
      </c>
      <c r="CX102" s="28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  <c r="ED102" s="14"/>
      <c r="EE102" s="14"/>
      <c r="EF102" s="14"/>
      <c r="EG102" s="14"/>
      <c r="EH102" s="14"/>
      <c r="EI102" s="14"/>
      <c r="EJ102" s="14"/>
      <c r="EK102" s="14"/>
      <c r="EL102" s="14"/>
      <c r="EM102" s="14"/>
      <c r="EN102" s="14"/>
    </row>
    <row r="103" ht="14.25" spans="50:144">
      <c r="AX103" s="13"/>
      <c r="AY103" s="13" t="s">
        <v>108</v>
      </c>
      <c r="AZ103" s="13">
        <v>1</v>
      </c>
      <c r="BA103" s="13">
        <v>2</v>
      </c>
      <c r="BB103" s="13">
        <v>3</v>
      </c>
      <c r="BC103" s="13">
        <v>4</v>
      </c>
      <c r="BD103" s="13">
        <v>5</v>
      </c>
      <c r="BE103" s="13">
        <v>6</v>
      </c>
      <c r="BF103" s="13">
        <v>7</v>
      </c>
      <c r="BG103" s="13">
        <v>8</v>
      </c>
      <c r="BH103" s="13">
        <v>9</v>
      </c>
      <c r="BI103" s="13">
        <v>10</v>
      </c>
      <c r="BJ103" s="13">
        <v>11</v>
      </c>
      <c r="BK103" s="13">
        <v>12</v>
      </c>
      <c r="BL103" s="13">
        <v>13</v>
      </c>
      <c r="BM103" s="13">
        <v>14</v>
      </c>
      <c r="BN103" s="13">
        <v>15</v>
      </c>
      <c r="BO103" s="13">
        <v>16</v>
      </c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X103" s="28"/>
      <c r="CY103" s="14"/>
      <c r="CZ103" s="14"/>
      <c r="DA103" s="14"/>
      <c r="DB103" s="14"/>
      <c r="DC103" s="14"/>
      <c r="DD103" s="14"/>
      <c r="DE103" s="14"/>
      <c r="DF103" s="14"/>
      <c r="DG103" s="14"/>
      <c r="DH103" s="14"/>
      <c r="DI103" s="14"/>
      <c r="DJ103" s="14"/>
      <c r="DK103" s="14"/>
      <c r="DL103" s="14"/>
      <c r="DM103" s="14"/>
      <c r="DN103" s="14"/>
      <c r="DO103" s="14"/>
      <c r="DP103" s="14"/>
      <c r="DQ103" s="14"/>
      <c r="DR103" s="14"/>
      <c r="DS103" s="14"/>
      <c r="DT103" s="14"/>
      <c r="DU103" s="14"/>
      <c r="DV103" s="14"/>
      <c r="DW103" s="14"/>
      <c r="DX103" s="14"/>
      <c r="DY103" s="14"/>
      <c r="DZ103" s="14"/>
      <c r="EA103" s="14"/>
      <c r="EB103" s="14"/>
      <c r="EC103" s="14"/>
      <c r="ED103" s="14"/>
      <c r="EE103" s="14"/>
      <c r="EF103" s="14"/>
      <c r="EG103" s="14"/>
      <c r="EH103" s="14"/>
      <c r="EI103" s="14"/>
      <c r="EJ103" s="14"/>
      <c r="EK103" s="14"/>
      <c r="EL103" s="14"/>
      <c r="EM103" s="14"/>
      <c r="EN103" s="14"/>
    </row>
    <row r="104" ht="14.25" spans="50:144">
      <c r="AX104" s="13"/>
      <c r="AY104" s="13" t="s">
        <v>109</v>
      </c>
      <c r="AZ104" s="13">
        <v>1</v>
      </c>
      <c r="BA104" s="13">
        <v>2</v>
      </c>
      <c r="BB104" s="13">
        <v>3</v>
      </c>
      <c r="BC104" s="13">
        <v>4</v>
      </c>
      <c r="BD104" s="13">
        <v>5</v>
      </c>
      <c r="BE104" s="13">
        <v>6</v>
      </c>
      <c r="BF104" s="13">
        <v>7</v>
      </c>
      <c r="BG104" s="13">
        <v>8</v>
      </c>
      <c r="BH104" s="13">
        <v>9</v>
      </c>
      <c r="BI104" s="13">
        <v>10</v>
      </c>
      <c r="BJ104" s="13">
        <v>11</v>
      </c>
      <c r="BK104" s="13">
        <v>12</v>
      </c>
      <c r="BL104" s="13">
        <v>13</v>
      </c>
      <c r="BM104" s="13">
        <v>14</v>
      </c>
      <c r="BN104" s="13">
        <v>15</v>
      </c>
      <c r="BO104" s="13">
        <v>16</v>
      </c>
      <c r="BP104" s="13">
        <v>17</v>
      </c>
      <c r="BQ104" s="13">
        <v>18</v>
      </c>
      <c r="BR104" s="13">
        <v>19</v>
      </c>
      <c r="BS104" s="13">
        <v>20</v>
      </c>
      <c r="BT104" s="13">
        <v>21</v>
      </c>
      <c r="BU104" s="13">
        <v>22</v>
      </c>
      <c r="BV104" s="13">
        <v>23</v>
      </c>
      <c r="BW104" s="13">
        <v>24</v>
      </c>
      <c r="BX104" s="13">
        <v>25</v>
      </c>
      <c r="BY104" s="13">
        <v>26</v>
      </c>
      <c r="BZ104" s="13">
        <v>27</v>
      </c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X104" s="28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  <c r="DU104" s="14"/>
      <c r="DV104" s="14"/>
      <c r="DW104" s="14"/>
      <c r="DX104" s="14"/>
      <c r="DY104" s="14"/>
      <c r="DZ104" s="14"/>
      <c r="EA104" s="14"/>
      <c r="EB104" s="14"/>
      <c r="EC104" s="14"/>
      <c r="ED104" s="14"/>
      <c r="EE104" s="14"/>
      <c r="EF104" s="14"/>
      <c r="EG104" s="14"/>
      <c r="EH104" s="14"/>
      <c r="EI104" s="14"/>
      <c r="EJ104" s="14"/>
      <c r="EK104" s="14"/>
      <c r="EL104" s="14"/>
      <c r="EM104" s="14"/>
      <c r="EN104" s="14"/>
    </row>
    <row r="105" ht="14.25" spans="50:144">
      <c r="AX105" s="13"/>
      <c r="AY105" s="13" t="s">
        <v>110</v>
      </c>
      <c r="AZ105" s="13">
        <v>1</v>
      </c>
      <c r="BA105" s="13">
        <v>2</v>
      </c>
      <c r="BB105" s="13">
        <v>3</v>
      </c>
      <c r="BC105" s="13">
        <v>4</v>
      </c>
      <c r="BD105" s="13">
        <v>5</v>
      </c>
      <c r="BE105" s="13">
        <v>6</v>
      </c>
      <c r="BF105" s="13">
        <v>7</v>
      </c>
      <c r="BG105" s="13">
        <v>8</v>
      </c>
      <c r="BH105" s="13">
        <v>9</v>
      </c>
      <c r="BI105" s="13">
        <v>10</v>
      </c>
      <c r="BJ105" s="13">
        <v>11</v>
      </c>
      <c r="BK105" s="13">
        <v>12</v>
      </c>
      <c r="BL105" s="13">
        <v>13</v>
      </c>
      <c r="BM105" s="13">
        <v>14</v>
      </c>
      <c r="BN105" s="13">
        <v>15</v>
      </c>
      <c r="BO105" s="13">
        <v>16</v>
      </c>
      <c r="BP105" s="13">
        <v>17</v>
      </c>
      <c r="BQ105" s="13">
        <v>18</v>
      </c>
      <c r="BR105" s="13">
        <v>19</v>
      </c>
      <c r="BS105" s="13">
        <v>20</v>
      </c>
      <c r="BT105" s="13">
        <v>21</v>
      </c>
      <c r="BU105" s="13">
        <v>22</v>
      </c>
      <c r="BV105" s="13">
        <v>23</v>
      </c>
      <c r="BW105" s="13">
        <v>24</v>
      </c>
      <c r="BX105" s="13">
        <v>25</v>
      </c>
      <c r="BY105" s="13">
        <v>26</v>
      </c>
      <c r="BZ105" s="13">
        <v>27</v>
      </c>
      <c r="CA105" s="13">
        <v>28</v>
      </c>
      <c r="CB105" s="13">
        <v>29</v>
      </c>
      <c r="CC105" s="13">
        <v>30</v>
      </c>
      <c r="CD105" s="13">
        <v>31</v>
      </c>
      <c r="CE105" s="13">
        <v>32</v>
      </c>
      <c r="CF105" s="13">
        <v>33</v>
      </c>
      <c r="CG105" s="13">
        <v>34</v>
      </c>
      <c r="CH105" s="13">
        <v>35</v>
      </c>
      <c r="CI105" s="13">
        <v>36</v>
      </c>
      <c r="CJ105" s="13">
        <v>37</v>
      </c>
      <c r="CK105" s="13">
        <v>38</v>
      </c>
      <c r="CL105" s="13">
        <v>39</v>
      </c>
      <c r="CX105" s="28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14"/>
      <c r="DR105" s="14"/>
      <c r="DS105" s="14"/>
      <c r="DT105" s="14"/>
      <c r="DU105" s="14"/>
      <c r="DV105" s="14"/>
      <c r="DW105" s="14"/>
      <c r="DX105" s="14"/>
      <c r="DY105" s="14"/>
      <c r="DZ105" s="14"/>
      <c r="EA105" s="14"/>
      <c r="EB105" s="14"/>
      <c r="EC105" s="14"/>
      <c r="ED105" s="14"/>
      <c r="EE105" s="14"/>
      <c r="EF105" s="14"/>
      <c r="EG105" s="14"/>
      <c r="EH105" s="14"/>
      <c r="EI105" s="14"/>
      <c r="EJ105" s="14"/>
      <c r="EK105" s="14"/>
      <c r="EL105" s="14"/>
      <c r="EM105" s="14"/>
      <c r="EN105" s="14"/>
    </row>
    <row r="106" ht="14.25" spans="50:144">
      <c r="AX106" s="13"/>
      <c r="AY106" s="13" t="s">
        <v>111</v>
      </c>
      <c r="AZ106" s="13">
        <v>1</v>
      </c>
      <c r="BA106" s="13">
        <v>2</v>
      </c>
      <c r="BB106" s="13">
        <v>3</v>
      </c>
      <c r="BC106" s="13">
        <v>4</v>
      </c>
      <c r="BD106" s="13">
        <v>5</v>
      </c>
      <c r="BE106" s="13">
        <v>6</v>
      </c>
      <c r="BF106" s="13">
        <v>7</v>
      </c>
      <c r="BG106" s="13">
        <v>8</v>
      </c>
      <c r="BH106" s="13">
        <v>9</v>
      </c>
      <c r="BI106" s="13">
        <v>10</v>
      </c>
      <c r="BJ106" s="13">
        <v>11</v>
      </c>
      <c r="BK106" s="13">
        <v>12</v>
      </c>
      <c r="BL106" s="13">
        <v>13</v>
      </c>
      <c r="BM106" s="13">
        <v>14</v>
      </c>
      <c r="BN106" s="13">
        <v>15</v>
      </c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P106" s="13"/>
      <c r="CQ106" s="13"/>
      <c r="CR106" s="13"/>
      <c r="CS106" s="13"/>
      <c r="CT106" s="13"/>
      <c r="CU106" s="13"/>
      <c r="CV106" s="13"/>
      <c r="CW106" s="13"/>
      <c r="CX106" s="28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</row>
    <row r="107" ht="14.25" spans="50:144">
      <c r="AX107" s="13"/>
      <c r="AY107" s="13" t="s">
        <v>112</v>
      </c>
      <c r="AZ107" s="13">
        <v>1</v>
      </c>
      <c r="BA107" s="13">
        <v>2</v>
      </c>
      <c r="BB107" s="13">
        <v>3</v>
      </c>
      <c r="BC107" s="13">
        <v>4</v>
      </c>
      <c r="BD107" s="13">
        <v>5</v>
      </c>
      <c r="BE107" s="13">
        <v>6</v>
      </c>
      <c r="BF107" s="13">
        <v>7</v>
      </c>
      <c r="BG107" s="13">
        <v>8</v>
      </c>
      <c r="BH107" s="13">
        <v>9</v>
      </c>
      <c r="BI107" s="13">
        <v>10</v>
      </c>
      <c r="BJ107" s="13">
        <v>11</v>
      </c>
      <c r="BK107" s="13">
        <v>12</v>
      </c>
      <c r="BL107" s="13">
        <v>13</v>
      </c>
      <c r="BM107" s="13">
        <v>14</v>
      </c>
      <c r="BN107" s="13">
        <v>15</v>
      </c>
      <c r="BO107" s="13">
        <v>16</v>
      </c>
      <c r="BP107" s="13">
        <v>17</v>
      </c>
      <c r="BQ107" s="13">
        <v>18</v>
      </c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P107" s="13"/>
      <c r="CQ107" s="13"/>
      <c r="CR107" s="13"/>
      <c r="CS107" s="13"/>
      <c r="CT107" s="13"/>
      <c r="CU107" s="13"/>
      <c r="CV107" s="13"/>
      <c r="CW107" s="13"/>
      <c r="CX107" s="28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/>
      <c r="DU107" s="14"/>
      <c r="DV107" s="14"/>
      <c r="DW107" s="14"/>
      <c r="DX107" s="14"/>
      <c r="DY107" s="14"/>
      <c r="DZ107" s="14"/>
      <c r="EA107" s="14"/>
      <c r="EB107" s="14"/>
      <c r="EC107" s="14"/>
      <c r="ED107" s="14"/>
      <c r="EE107" s="14"/>
      <c r="EF107" s="14"/>
      <c r="EG107" s="14"/>
      <c r="EH107" s="14"/>
      <c r="EI107" s="14"/>
      <c r="EJ107" s="14"/>
      <c r="EK107" s="14"/>
      <c r="EL107" s="14"/>
      <c r="EM107" s="14"/>
      <c r="EN107" s="14"/>
    </row>
    <row r="108" ht="14.25" spans="50:144">
      <c r="AX108" s="13"/>
      <c r="AY108" s="13" t="s">
        <v>113</v>
      </c>
      <c r="AZ108" s="13">
        <v>1</v>
      </c>
      <c r="BA108" s="13">
        <v>2</v>
      </c>
      <c r="BB108" s="13">
        <v>3</v>
      </c>
      <c r="BC108" s="13">
        <v>4</v>
      </c>
      <c r="BD108" s="13">
        <v>5</v>
      </c>
      <c r="BE108" s="13">
        <v>6</v>
      </c>
      <c r="BF108" s="13">
        <v>7</v>
      </c>
      <c r="BG108" s="13">
        <v>8</v>
      </c>
      <c r="BH108" s="13">
        <v>9</v>
      </c>
      <c r="BI108" s="13">
        <v>10</v>
      </c>
      <c r="BJ108" s="13">
        <v>11</v>
      </c>
      <c r="BK108" s="13">
        <v>12</v>
      </c>
      <c r="BL108" s="13">
        <v>13</v>
      </c>
      <c r="BM108" s="13">
        <v>14</v>
      </c>
      <c r="BN108" s="13">
        <v>15</v>
      </c>
      <c r="BO108" s="13">
        <v>16</v>
      </c>
      <c r="BP108" s="13">
        <v>17</v>
      </c>
      <c r="BQ108" s="13">
        <v>18</v>
      </c>
      <c r="BR108" s="13">
        <v>19</v>
      </c>
      <c r="BS108" s="13">
        <v>20</v>
      </c>
      <c r="BT108" s="13">
        <v>21</v>
      </c>
      <c r="BU108" s="13">
        <v>22</v>
      </c>
      <c r="BV108" s="13">
        <v>23</v>
      </c>
      <c r="BW108" s="13">
        <v>24</v>
      </c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P108" s="13"/>
      <c r="CQ108" s="13"/>
      <c r="CR108" s="13"/>
      <c r="CS108" s="13"/>
      <c r="CT108" s="13"/>
      <c r="CU108" s="13"/>
      <c r="CV108" s="13"/>
      <c r="CW108" s="13"/>
      <c r="CX108" s="28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  <c r="DO108" s="14"/>
      <c r="DP108" s="14"/>
      <c r="DQ108" s="14"/>
      <c r="DR108" s="14"/>
      <c r="DS108" s="14"/>
      <c r="DT108" s="14"/>
      <c r="DU108" s="14"/>
      <c r="DV108" s="14"/>
      <c r="DW108" s="14"/>
      <c r="DX108" s="14"/>
      <c r="DY108" s="14"/>
      <c r="DZ108" s="14"/>
      <c r="EA108" s="14"/>
      <c r="EB108" s="14"/>
      <c r="EC108" s="14"/>
      <c r="ED108" s="14"/>
      <c r="EE108" s="14"/>
      <c r="EF108" s="14"/>
      <c r="EG108" s="14"/>
      <c r="EH108" s="14"/>
      <c r="EI108" s="14"/>
      <c r="EJ108" s="14"/>
      <c r="EK108" s="14"/>
      <c r="EL108" s="14"/>
      <c r="EM108" s="14"/>
      <c r="EN108" s="14"/>
    </row>
    <row r="109" ht="14.25" spans="50:144">
      <c r="AX109" s="13"/>
      <c r="AY109" s="13" t="s">
        <v>115</v>
      </c>
      <c r="AZ109" s="13">
        <v>1</v>
      </c>
      <c r="BA109" s="13">
        <v>2</v>
      </c>
      <c r="BB109" s="13">
        <v>3</v>
      </c>
      <c r="BC109" s="13">
        <v>4</v>
      </c>
      <c r="BD109" s="13">
        <v>5</v>
      </c>
      <c r="BE109" s="13">
        <v>6</v>
      </c>
      <c r="BF109" s="13">
        <v>7</v>
      </c>
      <c r="BG109" s="13">
        <v>8</v>
      </c>
      <c r="BH109" s="13">
        <v>9</v>
      </c>
      <c r="BI109" s="13">
        <v>10</v>
      </c>
      <c r="BJ109" s="13">
        <v>11</v>
      </c>
      <c r="BK109" s="13">
        <v>12</v>
      </c>
      <c r="BL109" s="13">
        <v>13</v>
      </c>
      <c r="BM109" s="13">
        <v>14</v>
      </c>
      <c r="BN109" s="13">
        <v>15</v>
      </c>
      <c r="BO109" s="13">
        <v>16</v>
      </c>
      <c r="BP109" s="13">
        <v>17</v>
      </c>
      <c r="BQ109" s="13">
        <v>18</v>
      </c>
      <c r="BR109" s="13">
        <v>19</v>
      </c>
      <c r="BS109" s="13">
        <v>20</v>
      </c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P109" s="13"/>
      <c r="CQ109" s="13"/>
      <c r="CR109" s="13"/>
      <c r="CS109" s="13"/>
      <c r="CT109" s="13"/>
      <c r="CU109" s="13"/>
      <c r="CV109" s="13"/>
      <c r="CW109" s="13"/>
      <c r="CX109" s="28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  <c r="EM109" s="14"/>
      <c r="EN109" s="14"/>
    </row>
    <row r="110" ht="14.25" spans="50:144">
      <c r="AX110" s="13"/>
      <c r="AY110" s="13" t="s">
        <v>116</v>
      </c>
      <c r="AZ110" s="13">
        <v>1</v>
      </c>
      <c r="BA110" s="13">
        <v>2</v>
      </c>
      <c r="BB110" s="13">
        <v>3</v>
      </c>
      <c r="BC110" s="13">
        <v>4</v>
      </c>
      <c r="BD110" s="13">
        <v>5</v>
      </c>
      <c r="BE110" s="13">
        <v>6</v>
      </c>
      <c r="BF110" s="13">
        <v>7</v>
      </c>
      <c r="BG110" s="13">
        <v>8</v>
      </c>
      <c r="BH110" s="13">
        <v>9</v>
      </c>
      <c r="BI110" s="13">
        <v>10</v>
      </c>
      <c r="BJ110" s="13">
        <v>11</v>
      </c>
      <c r="BK110" s="13">
        <v>12</v>
      </c>
      <c r="BL110" s="13">
        <v>13</v>
      </c>
      <c r="BM110" s="13">
        <v>14</v>
      </c>
      <c r="BN110" s="13">
        <v>15</v>
      </c>
      <c r="BO110" s="13">
        <v>16</v>
      </c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P110" s="13"/>
      <c r="CQ110" s="13"/>
      <c r="CR110" s="13"/>
      <c r="CS110" s="13"/>
      <c r="CT110" s="13"/>
      <c r="CU110" s="13"/>
      <c r="CV110" s="13"/>
      <c r="CW110" s="13"/>
      <c r="CX110" s="28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  <c r="EN110" s="14"/>
    </row>
    <row r="111" ht="14.25" spans="50:144">
      <c r="AX111" s="13"/>
      <c r="AY111" s="13" t="s">
        <v>117</v>
      </c>
      <c r="AZ111" s="13">
        <v>1</v>
      </c>
      <c r="BA111" s="13">
        <v>2</v>
      </c>
      <c r="BB111" s="13">
        <v>3</v>
      </c>
      <c r="BC111" s="13">
        <v>4</v>
      </c>
      <c r="BD111" s="13">
        <v>5</v>
      </c>
      <c r="BE111" s="13">
        <v>6</v>
      </c>
      <c r="BF111" s="13">
        <v>7</v>
      </c>
      <c r="BG111" s="13">
        <v>8</v>
      </c>
      <c r="BH111" s="13">
        <v>9</v>
      </c>
      <c r="BI111" s="13">
        <v>10</v>
      </c>
      <c r="BJ111" s="13">
        <v>11</v>
      </c>
      <c r="BK111" s="13">
        <v>12</v>
      </c>
      <c r="BL111" s="13">
        <v>13</v>
      </c>
      <c r="BM111" s="13">
        <v>14</v>
      </c>
      <c r="BN111" s="13">
        <v>15</v>
      </c>
      <c r="BO111" s="13">
        <v>16</v>
      </c>
      <c r="BP111" s="13">
        <v>17</v>
      </c>
      <c r="BQ111" s="13">
        <v>18</v>
      </c>
      <c r="BR111" s="13">
        <v>19</v>
      </c>
      <c r="BS111" s="13">
        <v>20</v>
      </c>
      <c r="BT111" s="13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P111" s="24"/>
      <c r="CQ111" s="24"/>
      <c r="CR111" s="24"/>
      <c r="CS111" s="24"/>
      <c r="CT111" s="24"/>
      <c r="CU111" s="24"/>
      <c r="CV111" s="24"/>
      <c r="CW111" s="24"/>
      <c r="CX111" s="28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</row>
    <row r="112" ht="14.25" spans="50:144">
      <c r="AX112" s="13"/>
      <c r="AY112" s="13" t="s">
        <v>118</v>
      </c>
      <c r="AZ112" s="13">
        <v>1</v>
      </c>
      <c r="BA112" s="13">
        <v>2</v>
      </c>
      <c r="BB112" s="13">
        <v>3</v>
      </c>
      <c r="BC112" s="13">
        <v>4</v>
      </c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P112" s="24"/>
      <c r="CQ112" s="24"/>
      <c r="CR112" s="24"/>
      <c r="CS112" s="24"/>
      <c r="CT112" s="24"/>
      <c r="CU112" s="24"/>
      <c r="CV112" s="24"/>
      <c r="CW112" s="24"/>
      <c r="CX112" s="28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</row>
    <row r="113" ht="14.25" spans="50:144">
      <c r="AX113" s="13"/>
      <c r="AY113" s="13" t="s">
        <v>119</v>
      </c>
      <c r="AZ113" s="13">
        <v>1</v>
      </c>
      <c r="BA113" s="13">
        <v>2</v>
      </c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P113" s="24"/>
      <c r="CQ113" s="24"/>
      <c r="CR113" s="24"/>
      <c r="CS113" s="24"/>
      <c r="CT113" s="24"/>
      <c r="CU113" s="24"/>
      <c r="CV113" s="24"/>
      <c r="CW113" s="24"/>
      <c r="CX113" s="28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</row>
    <row r="114" ht="14.25" spans="50:144">
      <c r="AX114" s="13"/>
      <c r="AY114" s="13" t="s">
        <v>507</v>
      </c>
      <c r="AZ114" s="13">
        <v>1</v>
      </c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8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</row>
    <row r="115" ht="14.25" spans="50:144">
      <c r="AX115" s="13"/>
      <c r="AY115" s="13" t="s">
        <v>510</v>
      </c>
      <c r="AZ115" s="13">
        <v>1</v>
      </c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8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</row>
    <row r="116" ht="14.25" spans="50:144">
      <c r="AX116" s="14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24"/>
      <c r="CV116" s="24"/>
      <c r="CW116" s="24"/>
      <c r="CX116" s="29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</row>
    <row r="117" ht="14.25" spans="50:144">
      <c r="AX117" s="16"/>
      <c r="AY117" s="15"/>
      <c r="AZ117" s="17"/>
      <c r="BA117" s="18"/>
      <c r="BB117" s="19" t="s">
        <v>17</v>
      </c>
      <c r="BC117" s="19" t="s">
        <v>19</v>
      </c>
      <c r="BD117" s="19" t="s">
        <v>21</v>
      </c>
      <c r="BE117" s="19" t="s">
        <v>22</v>
      </c>
      <c r="BF117" s="19" t="s">
        <v>23</v>
      </c>
      <c r="BG117" s="19" t="s">
        <v>25</v>
      </c>
      <c r="BH117" s="19" t="s">
        <v>92</v>
      </c>
      <c r="BI117" s="19" t="s">
        <v>27</v>
      </c>
      <c r="BJ117" s="19" t="s">
        <v>28</v>
      </c>
      <c r="BK117" s="19" t="s">
        <v>29</v>
      </c>
      <c r="BL117" s="19" t="s">
        <v>30</v>
      </c>
      <c r="BM117" s="19" t="s">
        <v>31</v>
      </c>
      <c r="BN117" s="19" t="s">
        <v>29</v>
      </c>
      <c r="BO117" s="19" t="s">
        <v>30</v>
      </c>
      <c r="BP117" s="19" t="s">
        <v>76</v>
      </c>
      <c r="BQ117" s="19" t="s">
        <v>512</v>
      </c>
      <c r="BR117" s="19" t="s">
        <v>30</v>
      </c>
      <c r="BS117" s="19" t="s">
        <v>513</v>
      </c>
      <c r="BT117" s="19" t="s">
        <v>19</v>
      </c>
      <c r="BU117" s="19" t="s">
        <v>35</v>
      </c>
      <c r="BV117" s="19" t="s">
        <v>36</v>
      </c>
      <c r="BW117" s="19" t="s">
        <v>19</v>
      </c>
      <c r="BX117" s="19" t="s">
        <v>35</v>
      </c>
      <c r="BY117" s="19" t="s">
        <v>37</v>
      </c>
      <c r="BZ117" s="19" t="s">
        <v>19</v>
      </c>
      <c r="CA117" s="19" t="s">
        <v>35</v>
      </c>
      <c r="CB117" s="19" t="s">
        <v>38</v>
      </c>
      <c r="CC117" s="19" t="s">
        <v>39</v>
      </c>
      <c r="CD117" s="19" t="s">
        <v>40</v>
      </c>
      <c r="CE117" s="19" t="s">
        <v>39</v>
      </c>
      <c r="CF117" s="19" t="s">
        <v>41</v>
      </c>
      <c r="CG117" s="25" t="s">
        <v>26</v>
      </c>
      <c r="CH117" s="25" t="s">
        <v>42</v>
      </c>
      <c r="CI117" s="25" t="s">
        <v>29</v>
      </c>
      <c r="CJ117" s="25" t="s">
        <v>44</v>
      </c>
      <c r="CK117" s="25" t="s">
        <v>29</v>
      </c>
      <c r="CL117" s="25" t="s">
        <v>45</v>
      </c>
      <c r="CM117" s="25" t="s">
        <v>29</v>
      </c>
      <c r="CN117" s="25" t="s">
        <v>46</v>
      </c>
      <c r="CO117" s="25" t="s">
        <v>514</v>
      </c>
      <c r="CP117" s="25" t="s">
        <v>48</v>
      </c>
      <c r="CQ117" s="25" t="s">
        <v>39</v>
      </c>
      <c r="CR117" s="25" t="s">
        <v>49</v>
      </c>
      <c r="CS117" s="30" t="s">
        <v>29</v>
      </c>
      <c r="CT117" s="18"/>
      <c r="CU117" s="18"/>
      <c r="CV117" s="18"/>
      <c r="CW117" s="18"/>
      <c r="CX117" s="31"/>
      <c r="CY117" s="32"/>
      <c r="CZ117" s="32"/>
      <c r="DA117" s="32"/>
      <c r="DB117" s="32"/>
      <c r="DC117" s="32"/>
      <c r="DD117" s="32"/>
      <c r="DE117" s="32"/>
      <c r="DF117" s="32"/>
      <c r="DG117" s="32"/>
      <c r="DH117" s="32"/>
      <c r="DI117" s="32"/>
      <c r="DJ117" s="32"/>
      <c r="DK117" s="32"/>
      <c r="DL117" s="32"/>
      <c r="DM117" s="32"/>
      <c r="DN117" s="32"/>
      <c r="DO117" s="32"/>
      <c r="DP117" s="32"/>
      <c r="DQ117" s="32"/>
      <c r="DR117" s="32"/>
      <c r="DS117" s="32"/>
      <c r="DT117" s="32"/>
      <c r="DU117" s="32"/>
      <c r="DV117" s="32"/>
      <c r="DW117" s="32"/>
      <c r="DX117" s="32"/>
      <c r="DY117" s="32"/>
      <c r="DZ117" s="32"/>
      <c r="EA117" s="32"/>
      <c r="EB117" s="32"/>
      <c r="EC117" s="32"/>
      <c r="ED117" s="32"/>
      <c r="EE117" s="32"/>
      <c r="EF117" s="32"/>
      <c r="EG117" s="32"/>
      <c r="EH117" s="32"/>
      <c r="EI117" s="32"/>
      <c r="EJ117" s="32"/>
      <c r="EK117" s="32"/>
      <c r="EL117" s="32"/>
      <c r="EM117" s="32"/>
      <c r="EN117" s="32"/>
    </row>
    <row r="118" ht="14.25" spans="50:144">
      <c r="AX118" s="14"/>
      <c r="AY118" s="2" t="s">
        <v>120</v>
      </c>
      <c r="AZ118" s="3" t="s">
        <v>98</v>
      </c>
      <c r="BA118" s="20" t="s">
        <v>515</v>
      </c>
      <c r="BB118" s="20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18"/>
      <c r="CF118" s="26"/>
      <c r="CG118" s="26"/>
      <c r="CH118" s="26"/>
      <c r="CI118" s="26"/>
      <c r="CJ118" s="26"/>
      <c r="CK118" s="26"/>
      <c r="CL118" s="26"/>
      <c r="CM118" s="26"/>
      <c r="CN118" s="26"/>
      <c r="CO118" s="26"/>
      <c r="CP118" s="26"/>
      <c r="CQ118" s="26"/>
      <c r="CR118" s="26"/>
      <c r="CS118" s="26"/>
      <c r="CT118" s="26"/>
      <c r="CU118" s="26"/>
      <c r="CV118" s="33"/>
      <c r="CW118" s="33"/>
      <c r="CX118" s="34"/>
      <c r="CY118" s="32"/>
      <c r="CZ118" s="32"/>
      <c r="DA118" s="32"/>
      <c r="DB118" s="32"/>
      <c r="DC118" s="32"/>
      <c r="DD118" s="32"/>
      <c r="DE118" s="32"/>
      <c r="DF118" s="32"/>
      <c r="DG118" s="32"/>
      <c r="DH118" s="32"/>
      <c r="DI118" s="32"/>
      <c r="DJ118" s="32"/>
      <c r="DK118" s="32"/>
      <c r="DL118" s="32"/>
      <c r="DM118" s="32"/>
      <c r="DN118" s="32"/>
      <c r="DO118" s="32"/>
      <c r="DP118" s="32"/>
      <c r="DQ118" s="32"/>
      <c r="DR118" s="32"/>
      <c r="DS118" s="32"/>
      <c r="DT118" s="32"/>
      <c r="DU118" s="32"/>
      <c r="DV118" s="32"/>
      <c r="DW118" s="32"/>
      <c r="DX118" s="32"/>
      <c r="DY118" s="32"/>
      <c r="DZ118" s="32"/>
      <c r="EA118" s="32"/>
      <c r="EB118" s="32"/>
      <c r="EC118" s="32"/>
      <c r="ED118" s="32"/>
      <c r="EE118" s="32"/>
      <c r="EF118" s="32"/>
      <c r="EG118" s="32"/>
      <c r="EH118" s="32"/>
      <c r="EI118" s="32"/>
      <c r="EJ118" s="32"/>
      <c r="EK118" s="32"/>
      <c r="EL118" s="32"/>
      <c r="EM118" s="32"/>
      <c r="EN118" s="32"/>
    </row>
    <row r="119" ht="14.25" spans="50:144">
      <c r="AX119" s="14"/>
      <c r="AY119" s="5" t="s">
        <v>121</v>
      </c>
      <c r="AZ119" s="3" t="s">
        <v>100</v>
      </c>
      <c r="BA119" s="20" t="s">
        <v>515</v>
      </c>
      <c r="BB119" s="21"/>
      <c r="BC119" s="21"/>
      <c r="BD119" s="21"/>
      <c r="BE119" s="21"/>
      <c r="BF119" s="22"/>
      <c r="BG119" s="21"/>
      <c r="BH119" s="21"/>
      <c r="BI119" s="22"/>
      <c r="BJ119" s="21"/>
      <c r="BK119" s="21"/>
      <c r="BL119" s="22"/>
      <c r="BM119" s="21"/>
      <c r="BN119" s="21"/>
      <c r="BO119" s="22"/>
      <c r="BP119" s="22"/>
      <c r="BQ119" s="22"/>
      <c r="BR119" s="22"/>
      <c r="BS119" s="21"/>
      <c r="BT119" s="21"/>
      <c r="BU119" s="22"/>
      <c r="BV119" s="21"/>
      <c r="BW119" s="21"/>
      <c r="BX119" s="22"/>
      <c r="BY119" s="21"/>
      <c r="BZ119" s="21"/>
      <c r="CA119" s="22"/>
      <c r="CB119" s="21"/>
      <c r="CC119" s="21"/>
      <c r="CD119" s="21"/>
      <c r="CE119" s="21"/>
      <c r="CF119" s="21"/>
      <c r="CG119" s="21"/>
      <c r="CH119" s="21"/>
      <c r="CI119" s="21"/>
      <c r="CJ119" s="21"/>
      <c r="CK119" s="21"/>
      <c r="CL119" s="21"/>
      <c r="CM119" s="21"/>
      <c r="CN119" s="21"/>
      <c r="CO119" s="21"/>
      <c r="CP119" s="21"/>
      <c r="CQ119" s="21"/>
      <c r="CR119" s="21"/>
      <c r="CS119" s="21"/>
      <c r="CT119" s="26"/>
      <c r="CU119" s="26"/>
      <c r="CV119" s="33"/>
      <c r="CW119" s="33"/>
      <c r="CX119" s="34"/>
      <c r="CY119" s="32"/>
      <c r="CZ119" s="32"/>
      <c r="DA119" s="32"/>
      <c r="DB119" s="32"/>
      <c r="DC119" s="32"/>
      <c r="DD119" s="32"/>
      <c r="DE119" s="32"/>
      <c r="DF119" s="32"/>
      <c r="DG119" s="32"/>
      <c r="DH119" s="32"/>
      <c r="DI119" s="32"/>
      <c r="DJ119" s="32"/>
      <c r="DK119" s="32"/>
      <c r="DL119" s="32"/>
      <c r="DM119" s="32"/>
      <c r="DN119" s="32"/>
      <c r="DO119" s="32"/>
      <c r="DP119" s="32"/>
      <c r="DQ119" s="32"/>
      <c r="DR119" s="32"/>
      <c r="DS119" s="32"/>
      <c r="DT119" s="32"/>
      <c r="DU119" s="32"/>
      <c r="DV119" s="32"/>
      <c r="DW119" s="32"/>
      <c r="DX119" s="32"/>
      <c r="DY119" s="32"/>
      <c r="DZ119" s="32"/>
      <c r="EA119" s="32"/>
      <c r="EB119" s="32"/>
      <c r="EC119" s="32"/>
      <c r="ED119" s="32"/>
      <c r="EE119" s="32"/>
      <c r="EF119" s="32"/>
      <c r="EG119" s="32"/>
      <c r="EH119" s="32"/>
      <c r="EI119" s="32"/>
      <c r="EJ119" s="32"/>
      <c r="EK119" s="32"/>
      <c r="EL119" s="32"/>
      <c r="EM119" s="32"/>
      <c r="EN119" s="32"/>
    </row>
    <row r="120" ht="14.25" spans="50:144">
      <c r="AX120" s="14"/>
      <c r="AY120" s="6" t="s">
        <v>124</v>
      </c>
      <c r="AZ120" s="3" t="s">
        <v>101</v>
      </c>
      <c r="BA120" s="20" t="s">
        <v>515</v>
      </c>
      <c r="BB120" s="21"/>
      <c r="BC120" s="22"/>
      <c r="BD120" s="21"/>
      <c r="BE120" s="21"/>
      <c r="BF120" s="22"/>
      <c r="BG120" s="21"/>
      <c r="BH120" s="21"/>
      <c r="BI120" s="22"/>
      <c r="BJ120" s="21"/>
      <c r="BK120" s="21"/>
      <c r="BL120" s="22"/>
      <c r="BM120" s="21"/>
      <c r="BN120" s="21"/>
      <c r="BO120" s="22"/>
      <c r="BP120" s="22"/>
      <c r="BQ120" s="22"/>
      <c r="BR120" s="22"/>
      <c r="BS120" s="21"/>
      <c r="BT120" s="21"/>
      <c r="BU120" s="22"/>
      <c r="BV120" s="21"/>
      <c r="BW120" s="21"/>
      <c r="BX120" s="22"/>
      <c r="BY120" s="21"/>
      <c r="BZ120" s="21"/>
      <c r="CA120" s="22"/>
      <c r="CB120" s="21"/>
      <c r="CC120" s="21"/>
      <c r="CD120" s="21"/>
      <c r="CE120" s="18"/>
      <c r="CF120" s="26"/>
      <c r="CG120" s="26"/>
      <c r="CH120" s="26"/>
      <c r="CI120" s="26"/>
      <c r="CJ120" s="26"/>
      <c r="CK120" s="26"/>
      <c r="CL120" s="26"/>
      <c r="CM120" s="26"/>
      <c r="CN120" s="26"/>
      <c r="CO120" s="26"/>
      <c r="CP120" s="26"/>
      <c r="CQ120" s="26"/>
      <c r="CR120" s="26"/>
      <c r="CS120" s="26"/>
      <c r="CT120" s="26"/>
      <c r="CU120" s="26"/>
      <c r="CV120" s="33"/>
      <c r="CW120" s="33"/>
      <c r="CX120" s="34"/>
      <c r="CY120" s="32"/>
      <c r="CZ120" s="32"/>
      <c r="DA120" s="32"/>
      <c r="DB120" s="32"/>
      <c r="DC120" s="32"/>
      <c r="DD120" s="32"/>
      <c r="DE120" s="32"/>
      <c r="DF120" s="32"/>
      <c r="DG120" s="32"/>
      <c r="DH120" s="32"/>
      <c r="DI120" s="32"/>
      <c r="DJ120" s="32"/>
      <c r="DK120" s="32"/>
      <c r="DL120" s="32"/>
      <c r="DM120" s="32"/>
      <c r="DN120" s="32"/>
      <c r="DO120" s="32"/>
      <c r="DP120" s="32"/>
      <c r="DQ120" s="32"/>
      <c r="DR120" s="32"/>
      <c r="DS120" s="32"/>
      <c r="DT120" s="32"/>
      <c r="DU120" s="32"/>
      <c r="DV120" s="32"/>
      <c r="DW120" s="32"/>
      <c r="DX120" s="32"/>
      <c r="DY120" s="32"/>
      <c r="DZ120" s="32"/>
      <c r="EA120" s="32"/>
      <c r="EB120" s="32"/>
      <c r="EC120" s="32"/>
      <c r="ED120" s="32"/>
      <c r="EE120" s="32"/>
      <c r="EF120" s="32"/>
      <c r="EG120" s="32"/>
      <c r="EH120" s="32"/>
      <c r="EI120" s="32"/>
      <c r="EJ120" s="32"/>
      <c r="EK120" s="32"/>
      <c r="EL120" s="32"/>
      <c r="EM120" s="32"/>
      <c r="EN120" s="32"/>
    </row>
    <row r="121" ht="14.25" spans="50:144">
      <c r="AX121" s="14"/>
      <c r="AY121" s="7" t="s">
        <v>141</v>
      </c>
      <c r="AZ121" s="3" t="s">
        <v>102</v>
      </c>
      <c r="BA121" s="20" t="s">
        <v>515</v>
      </c>
      <c r="BB121" s="21"/>
      <c r="BC121" s="21"/>
      <c r="BD121" s="21"/>
      <c r="BE121" s="21"/>
      <c r="BF121" s="22"/>
      <c r="BG121" s="21"/>
      <c r="BH121" s="21"/>
      <c r="BI121" s="22"/>
      <c r="BJ121" s="21"/>
      <c r="BK121" s="21"/>
      <c r="BL121" s="22"/>
      <c r="BM121" s="21"/>
      <c r="BN121" s="21"/>
      <c r="BO121" s="22"/>
      <c r="BP121" s="22"/>
      <c r="BQ121" s="22"/>
      <c r="BR121" s="22"/>
      <c r="BS121" s="21"/>
      <c r="BT121" s="21"/>
      <c r="BU121" s="22"/>
      <c r="BV121" s="21"/>
      <c r="BW121" s="21"/>
      <c r="BX121" s="22"/>
      <c r="BY121" s="21"/>
      <c r="BZ121" s="21"/>
      <c r="CA121" s="22"/>
      <c r="CB121" s="21"/>
      <c r="CC121" s="21"/>
      <c r="CD121" s="21"/>
      <c r="CE121" s="18"/>
      <c r="CF121" s="26"/>
      <c r="CG121" s="26"/>
      <c r="CH121" s="26"/>
      <c r="CI121" s="26"/>
      <c r="CJ121" s="26"/>
      <c r="CK121" s="26"/>
      <c r="CL121" s="26"/>
      <c r="CM121" s="26"/>
      <c r="CN121" s="26"/>
      <c r="CO121" s="26"/>
      <c r="CP121" s="26"/>
      <c r="CQ121" s="26"/>
      <c r="CR121" s="26"/>
      <c r="CS121" s="26"/>
      <c r="CT121" s="26"/>
      <c r="CU121" s="26"/>
      <c r="CV121" s="33"/>
      <c r="CW121" s="33"/>
      <c r="CX121" s="34"/>
      <c r="CY121" s="32"/>
      <c r="CZ121" s="32"/>
      <c r="DA121" s="32"/>
      <c r="DB121" s="32"/>
      <c r="DC121" s="32"/>
      <c r="DD121" s="32"/>
      <c r="DE121" s="32"/>
      <c r="DF121" s="32"/>
      <c r="DG121" s="32"/>
      <c r="DH121" s="32"/>
      <c r="DI121" s="32"/>
      <c r="DJ121" s="32"/>
      <c r="DK121" s="32"/>
      <c r="DL121" s="32"/>
      <c r="DM121" s="32"/>
      <c r="DN121" s="32"/>
      <c r="DO121" s="32"/>
      <c r="DP121" s="32"/>
      <c r="DQ121" s="32"/>
      <c r="DR121" s="32"/>
      <c r="DS121" s="32"/>
      <c r="DT121" s="32"/>
      <c r="DU121" s="32"/>
      <c r="DV121" s="32"/>
      <c r="DW121" s="32"/>
      <c r="DX121" s="32"/>
      <c r="DY121" s="32"/>
      <c r="DZ121" s="32"/>
      <c r="EA121" s="32"/>
      <c r="EB121" s="32"/>
      <c r="EC121" s="32"/>
      <c r="ED121" s="32"/>
      <c r="EE121" s="32"/>
      <c r="EF121" s="32"/>
      <c r="EG121" s="32"/>
      <c r="EH121" s="32"/>
      <c r="EI121" s="32"/>
      <c r="EJ121" s="32"/>
      <c r="EK121" s="32"/>
      <c r="EL121" s="32"/>
      <c r="EM121" s="32"/>
      <c r="EN121" s="32"/>
    </row>
    <row r="122" ht="14.25" spans="50:144">
      <c r="AX122" s="14"/>
      <c r="AY122" s="7" t="s">
        <v>172</v>
      </c>
      <c r="AZ122" s="3" t="s">
        <v>103</v>
      </c>
      <c r="BA122" s="20" t="s">
        <v>515</v>
      </c>
      <c r="BB122" s="21"/>
      <c r="BC122" s="21"/>
      <c r="BD122" s="21"/>
      <c r="BE122" s="21"/>
      <c r="BF122" s="22"/>
      <c r="BG122" s="21"/>
      <c r="BH122" s="21"/>
      <c r="BI122" s="22"/>
      <c r="BJ122" s="21"/>
      <c r="BK122" s="21"/>
      <c r="BL122" s="22"/>
      <c r="BM122" s="21"/>
      <c r="BN122" s="21"/>
      <c r="BO122" s="22"/>
      <c r="BP122" s="22"/>
      <c r="BQ122" s="22"/>
      <c r="BR122" s="22"/>
      <c r="BS122" s="21"/>
      <c r="BT122" s="21"/>
      <c r="BU122" s="22"/>
      <c r="BV122" s="21"/>
      <c r="BW122" s="21"/>
      <c r="BX122" s="22"/>
      <c r="BY122" s="21"/>
      <c r="BZ122" s="21"/>
      <c r="CA122" s="22"/>
      <c r="CB122" s="21"/>
      <c r="CC122" s="21"/>
      <c r="CD122" s="21"/>
      <c r="CE122" s="18"/>
      <c r="CF122" s="26"/>
      <c r="CG122" s="26"/>
      <c r="CH122" s="26"/>
      <c r="CI122" s="26"/>
      <c r="CJ122" s="26"/>
      <c r="CK122" s="26"/>
      <c r="CL122" s="26"/>
      <c r="CM122" s="26"/>
      <c r="CN122" s="26"/>
      <c r="CO122" s="26"/>
      <c r="CP122" s="26"/>
      <c r="CQ122" s="26"/>
      <c r="CR122" s="26"/>
      <c r="CS122" s="26"/>
      <c r="CT122" s="26"/>
      <c r="CU122" s="26"/>
      <c r="CV122" s="33"/>
      <c r="CW122" s="33"/>
      <c r="CX122" s="34"/>
      <c r="CY122" s="32"/>
      <c r="CZ122" s="32"/>
      <c r="DA122" s="32"/>
      <c r="DB122" s="32"/>
      <c r="DC122" s="32"/>
      <c r="DD122" s="32"/>
      <c r="DE122" s="32"/>
      <c r="DF122" s="32"/>
      <c r="DG122" s="32"/>
      <c r="DH122" s="32"/>
      <c r="DI122" s="32"/>
      <c r="DJ122" s="32"/>
      <c r="DK122" s="32"/>
      <c r="DL122" s="32"/>
      <c r="DM122" s="32"/>
      <c r="DN122" s="32"/>
      <c r="DO122" s="32"/>
      <c r="DP122" s="32"/>
      <c r="DQ122" s="32"/>
      <c r="DR122" s="32"/>
      <c r="DS122" s="32"/>
      <c r="DT122" s="32"/>
      <c r="DU122" s="32"/>
      <c r="DV122" s="32"/>
      <c r="DW122" s="32"/>
      <c r="DX122" s="32"/>
      <c r="DY122" s="32"/>
      <c r="DZ122" s="32"/>
      <c r="EA122" s="32"/>
      <c r="EB122" s="32"/>
      <c r="EC122" s="32"/>
      <c r="ED122" s="32"/>
      <c r="EE122" s="32"/>
      <c r="EF122" s="32"/>
      <c r="EG122" s="32"/>
      <c r="EH122" s="32"/>
      <c r="EI122" s="32"/>
      <c r="EJ122" s="32"/>
      <c r="EK122" s="32"/>
      <c r="EL122" s="32"/>
      <c r="EM122" s="32"/>
      <c r="EN122" s="32"/>
    </row>
    <row r="123" ht="14.25" spans="50:144">
      <c r="AX123" s="14"/>
      <c r="AY123" s="5" t="s">
        <v>194</v>
      </c>
      <c r="AZ123" s="3" t="s">
        <v>114</v>
      </c>
      <c r="BA123" s="20" t="s">
        <v>515</v>
      </c>
      <c r="BB123" s="21"/>
      <c r="BC123" s="21"/>
      <c r="BD123" s="21"/>
      <c r="BE123" s="21"/>
      <c r="BF123" s="22"/>
      <c r="BG123" s="21"/>
      <c r="BH123" s="21"/>
      <c r="BI123" s="22"/>
      <c r="BJ123" s="21"/>
      <c r="BK123" s="21"/>
      <c r="BL123" s="22"/>
      <c r="BM123" s="21"/>
      <c r="BN123" s="21"/>
      <c r="BO123" s="22"/>
      <c r="BP123" s="22"/>
      <c r="BQ123" s="22"/>
      <c r="BR123" s="22"/>
      <c r="BS123" s="21"/>
      <c r="BT123" s="21"/>
      <c r="BU123" s="22"/>
      <c r="BV123" s="21"/>
      <c r="BW123" s="21"/>
      <c r="BX123" s="22"/>
      <c r="BY123" s="21"/>
      <c r="BZ123" s="21"/>
      <c r="CA123" s="22"/>
      <c r="CB123" s="21"/>
      <c r="CC123" s="21"/>
      <c r="CD123" s="21"/>
      <c r="CE123" s="18"/>
      <c r="CF123" s="26"/>
      <c r="CG123" s="26"/>
      <c r="CH123" s="26"/>
      <c r="CI123" s="26"/>
      <c r="CJ123" s="26"/>
      <c r="CK123" s="26"/>
      <c r="CL123" s="26"/>
      <c r="CM123" s="26"/>
      <c r="CN123" s="26"/>
      <c r="CO123" s="26"/>
      <c r="CP123" s="26"/>
      <c r="CQ123" s="26"/>
      <c r="CR123" s="26"/>
      <c r="CS123" s="26"/>
      <c r="CT123" s="26"/>
      <c r="CU123" s="26"/>
      <c r="CV123" s="33"/>
      <c r="CW123" s="33"/>
      <c r="CX123" s="34"/>
      <c r="CY123" s="32"/>
      <c r="CZ123" s="32"/>
      <c r="DA123" s="32"/>
      <c r="DB123" s="32"/>
      <c r="DC123" s="32"/>
      <c r="DD123" s="32"/>
      <c r="DE123" s="32"/>
      <c r="DF123" s="32"/>
      <c r="DG123" s="32"/>
      <c r="DH123" s="32"/>
      <c r="DI123" s="32"/>
      <c r="DJ123" s="32"/>
      <c r="DK123" s="32"/>
      <c r="DL123" s="32"/>
      <c r="DM123" s="32"/>
      <c r="DN123" s="32"/>
      <c r="DO123" s="32"/>
      <c r="DP123" s="32"/>
      <c r="DQ123" s="32"/>
      <c r="DR123" s="32"/>
      <c r="DS123" s="32"/>
      <c r="DT123" s="32"/>
      <c r="DU123" s="32"/>
      <c r="DV123" s="32"/>
      <c r="DW123" s="32"/>
      <c r="DX123" s="32"/>
      <c r="DY123" s="32"/>
      <c r="DZ123" s="32"/>
      <c r="EA123" s="32"/>
      <c r="EB123" s="32"/>
      <c r="EC123" s="32"/>
      <c r="ED123" s="32"/>
      <c r="EE123" s="32"/>
      <c r="EF123" s="32"/>
      <c r="EG123" s="32"/>
      <c r="EH123" s="32"/>
      <c r="EI123" s="32"/>
      <c r="EJ123" s="32"/>
      <c r="EK123" s="32"/>
      <c r="EL123" s="32"/>
      <c r="EM123" s="32"/>
      <c r="EN123" s="32"/>
    </row>
    <row r="124" ht="14.25" spans="50:144">
      <c r="AX124" s="14"/>
      <c r="AY124" s="5" t="s">
        <v>213</v>
      </c>
      <c r="AZ124" s="3" t="s">
        <v>104</v>
      </c>
      <c r="BA124" s="20" t="s">
        <v>515</v>
      </c>
      <c r="BB124" s="21"/>
      <c r="BC124" s="21"/>
      <c r="BD124" s="21"/>
      <c r="BE124" s="21"/>
      <c r="BF124" s="22"/>
      <c r="BG124" s="21"/>
      <c r="BH124" s="21"/>
      <c r="BI124" s="22"/>
      <c r="BJ124" s="21"/>
      <c r="BK124" s="21"/>
      <c r="BL124" s="22"/>
      <c r="BM124" s="21"/>
      <c r="BN124" s="21"/>
      <c r="BO124" s="22"/>
      <c r="BP124" s="22"/>
      <c r="BQ124" s="22"/>
      <c r="BR124" s="22"/>
      <c r="BS124" s="21"/>
      <c r="BT124" s="21"/>
      <c r="BU124" s="22"/>
      <c r="BV124" s="21"/>
      <c r="BW124" s="21"/>
      <c r="BX124" s="22"/>
      <c r="BY124" s="21"/>
      <c r="BZ124" s="21"/>
      <c r="CA124" s="22"/>
      <c r="CB124" s="21"/>
      <c r="CC124" s="21"/>
      <c r="CD124" s="21"/>
      <c r="CE124" s="18"/>
      <c r="CF124" s="26"/>
      <c r="CG124" s="26"/>
      <c r="CH124" s="26"/>
      <c r="CI124" s="26"/>
      <c r="CJ124" s="26"/>
      <c r="CK124" s="26"/>
      <c r="CL124" s="26"/>
      <c r="CM124" s="26"/>
      <c r="CN124" s="26"/>
      <c r="CO124" s="26"/>
      <c r="CP124" s="26"/>
      <c r="CQ124" s="26"/>
      <c r="CR124" s="26"/>
      <c r="CS124" s="26"/>
      <c r="CT124" s="26"/>
      <c r="CU124" s="26"/>
      <c r="CV124" s="33"/>
      <c r="CW124" s="33"/>
      <c r="CX124" s="34"/>
      <c r="CY124" s="32"/>
      <c r="CZ124" s="32"/>
      <c r="DA124" s="32"/>
      <c r="DB124" s="32"/>
      <c r="DC124" s="32"/>
      <c r="DD124" s="32"/>
      <c r="DE124" s="32"/>
      <c r="DF124" s="32"/>
      <c r="DG124" s="32"/>
      <c r="DH124" s="32"/>
      <c r="DI124" s="32"/>
      <c r="DJ124" s="32"/>
      <c r="DK124" s="32"/>
      <c r="DL124" s="32"/>
      <c r="DM124" s="32"/>
      <c r="DN124" s="32"/>
      <c r="DO124" s="32"/>
      <c r="DP124" s="32"/>
      <c r="DQ124" s="32"/>
      <c r="DR124" s="32"/>
      <c r="DS124" s="32"/>
      <c r="DT124" s="32"/>
      <c r="DU124" s="32"/>
      <c r="DV124" s="32"/>
      <c r="DW124" s="32"/>
      <c r="DX124" s="32"/>
      <c r="DY124" s="32"/>
      <c r="DZ124" s="32"/>
      <c r="EA124" s="32"/>
      <c r="EB124" s="32"/>
      <c r="EC124" s="32"/>
      <c r="ED124" s="32"/>
      <c r="EE124" s="32"/>
      <c r="EF124" s="32"/>
      <c r="EG124" s="32"/>
      <c r="EH124" s="32"/>
      <c r="EI124" s="32"/>
      <c r="EJ124" s="32"/>
      <c r="EK124" s="32"/>
      <c r="EL124" s="32"/>
      <c r="EM124" s="32"/>
      <c r="EN124" s="32"/>
    </row>
    <row r="125" ht="14.25" spans="50:144">
      <c r="AX125" s="14"/>
      <c r="AY125" s="5" t="s">
        <v>240</v>
      </c>
      <c r="AZ125" s="3" t="s">
        <v>105</v>
      </c>
      <c r="BA125" s="20" t="s">
        <v>515</v>
      </c>
      <c r="BB125" s="21"/>
      <c r="BC125" s="21"/>
      <c r="BD125" s="21"/>
      <c r="BE125" s="21"/>
      <c r="BF125" s="22"/>
      <c r="BG125" s="21"/>
      <c r="BH125" s="21"/>
      <c r="BI125" s="22"/>
      <c r="BJ125" s="21"/>
      <c r="BK125" s="21"/>
      <c r="BL125" s="22"/>
      <c r="BM125" s="21"/>
      <c r="BN125" s="21"/>
      <c r="BO125" s="22"/>
      <c r="BP125" s="22"/>
      <c r="BQ125" s="22"/>
      <c r="BR125" s="22"/>
      <c r="BS125" s="21"/>
      <c r="BT125" s="21"/>
      <c r="BU125" s="22"/>
      <c r="BV125" s="21"/>
      <c r="BW125" s="21"/>
      <c r="BX125" s="22"/>
      <c r="BY125" s="21"/>
      <c r="BZ125" s="21"/>
      <c r="CA125" s="22"/>
      <c r="CB125" s="21"/>
      <c r="CC125" s="21"/>
      <c r="CD125" s="21"/>
      <c r="CE125" s="18"/>
      <c r="CF125" s="26"/>
      <c r="CG125" s="26"/>
      <c r="CH125" s="26"/>
      <c r="CI125" s="26"/>
      <c r="CJ125" s="26"/>
      <c r="CK125" s="26"/>
      <c r="CL125" s="26"/>
      <c r="CM125" s="26"/>
      <c r="CN125" s="26"/>
      <c r="CO125" s="26"/>
      <c r="CP125" s="26"/>
      <c r="CQ125" s="26"/>
      <c r="CR125" s="26"/>
      <c r="CS125" s="26"/>
      <c r="CT125" s="26"/>
      <c r="CU125" s="26"/>
      <c r="CV125" s="33"/>
      <c r="CW125" s="33"/>
      <c r="CX125" s="34"/>
      <c r="CY125" s="32"/>
      <c r="CZ125" s="32"/>
      <c r="DA125" s="32"/>
      <c r="DB125" s="32"/>
      <c r="DC125" s="32"/>
      <c r="DD125" s="32"/>
      <c r="DE125" s="32"/>
      <c r="DF125" s="32"/>
      <c r="DG125" s="32"/>
      <c r="DH125" s="32"/>
      <c r="DI125" s="32"/>
      <c r="DJ125" s="32"/>
      <c r="DK125" s="32"/>
      <c r="DL125" s="32"/>
      <c r="DM125" s="32"/>
      <c r="DN125" s="32"/>
      <c r="DO125" s="32"/>
      <c r="DP125" s="32"/>
      <c r="DQ125" s="32"/>
      <c r="DR125" s="32"/>
      <c r="DS125" s="32"/>
      <c r="DT125" s="32"/>
      <c r="DU125" s="32"/>
      <c r="DV125" s="32"/>
      <c r="DW125" s="32"/>
      <c r="DX125" s="32"/>
      <c r="DY125" s="32"/>
      <c r="DZ125" s="32"/>
      <c r="EA125" s="32"/>
      <c r="EB125" s="32"/>
      <c r="EC125" s="32"/>
      <c r="ED125" s="32"/>
      <c r="EE125" s="32"/>
      <c r="EF125" s="32"/>
      <c r="EG125" s="32"/>
      <c r="EH125" s="32"/>
      <c r="EI125" s="32"/>
      <c r="EJ125" s="32"/>
      <c r="EK125" s="32"/>
      <c r="EL125" s="32"/>
      <c r="EM125" s="32"/>
      <c r="EN125" s="32"/>
    </row>
    <row r="126" ht="14.25" spans="50:144">
      <c r="AX126" s="14"/>
      <c r="AY126" s="5" t="s">
        <v>265</v>
      </c>
      <c r="AZ126" s="3" t="s">
        <v>106</v>
      </c>
      <c r="BA126" s="20" t="s">
        <v>515</v>
      </c>
      <c r="BB126" s="21"/>
      <c r="BC126" s="21"/>
      <c r="BD126" s="21"/>
      <c r="BE126" s="21"/>
      <c r="BF126" s="22"/>
      <c r="BG126" s="21"/>
      <c r="BH126" s="21"/>
      <c r="BI126" s="22"/>
      <c r="BJ126" s="21"/>
      <c r="BK126" s="21"/>
      <c r="BL126" s="22"/>
      <c r="BM126" s="21"/>
      <c r="BN126" s="21"/>
      <c r="BO126" s="22"/>
      <c r="BP126" s="22"/>
      <c r="BQ126" s="22"/>
      <c r="BR126" s="22"/>
      <c r="BS126" s="21"/>
      <c r="BT126" s="21"/>
      <c r="BU126" s="22"/>
      <c r="BV126" s="21"/>
      <c r="BW126" s="21"/>
      <c r="BX126" s="22"/>
      <c r="BY126" s="21"/>
      <c r="BZ126" s="21"/>
      <c r="CA126" s="22"/>
      <c r="CB126" s="21"/>
      <c r="CC126" s="21"/>
      <c r="CD126" s="21"/>
      <c r="CE126" s="18"/>
      <c r="CF126" s="26"/>
      <c r="CG126" s="26"/>
      <c r="CH126" s="26"/>
      <c r="CI126" s="26"/>
      <c r="CJ126" s="26"/>
      <c r="CK126" s="26"/>
      <c r="CL126" s="26"/>
      <c r="CM126" s="26"/>
      <c r="CN126" s="26"/>
      <c r="CO126" s="26"/>
      <c r="CP126" s="26"/>
      <c r="CQ126" s="26"/>
      <c r="CR126" s="26"/>
      <c r="CS126" s="26"/>
      <c r="CT126" s="26"/>
      <c r="CU126" s="26"/>
      <c r="CV126" s="33"/>
      <c r="CW126" s="33"/>
      <c r="CX126" s="34"/>
      <c r="CY126" s="32"/>
      <c r="CZ126" s="32"/>
      <c r="DA126" s="32"/>
      <c r="DB126" s="32"/>
      <c r="DC126" s="32"/>
      <c r="DD126" s="32"/>
      <c r="DE126" s="32"/>
      <c r="DF126" s="32"/>
      <c r="DG126" s="32"/>
      <c r="DH126" s="32"/>
      <c r="DI126" s="32"/>
      <c r="DJ126" s="32"/>
      <c r="DK126" s="32"/>
      <c r="DL126" s="32"/>
      <c r="DM126" s="32"/>
      <c r="DN126" s="32"/>
      <c r="DO126" s="32"/>
      <c r="DP126" s="32"/>
      <c r="DQ126" s="32"/>
      <c r="DR126" s="32"/>
      <c r="DS126" s="32"/>
      <c r="DT126" s="32"/>
      <c r="DU126" s="32"/>
      <c r="DV126" s="32"/>
      <c r="DW126" s="32"/>
      <c r="DX126" s="32"/>
      <c r="DY126" s="32"/>
      <c r="DZ126" s="32"/>
      <c r="EA126" s="32"/>
      <c r="EB126" s="32"/>
      <c r="EC126" s="32"/>
      <c r="ED126" s="32"/>
      <c r="EE126" s="32"/>
      <c r="EF126" s="32"/>
      <c r="EG126" s="32"/>
      <c r="EH126" s="32"/>
      <c r="EI126" s="32"/>
      <c r="EJ126" s="32"/>
      <c r="EK126" s="32"/>
      <c r="EL126" s="32"/>
      <c r="EM126" s="32"/>
      <c r="EN126" s="32"/>
    </row>
    <row r="127" ht="14.25" spans="50:144">
      <c r="AX127" s="14"/>
      <c r="AY127" s="5" t="s">
        <v>290</v>
      </c>
      <c r="AZ127" s="3" t="s">
        <v>107</v>
      </c>
      <c r="BA127" s="20" t="s">
        <v>515</v>
      </c>
      <c r="BB127" s="21"/>
      <c r="BC127" s="21"/>
      <c r="BD127" s="21"/>
      <c r="BE127" s="21"/>
      <c r="BF127" s="22"/>
      <c r="BG127" s="21"/>
      <c r="BH127" s="21"/>
      <c r="BI127" s="22"/>
      <c r="BJ127" s="21"/>
      <c r="BK127" s="21"/>
      <c r="BL127" s="22"/>
      <c r="BM127" s="21"/>
      <c r="BN127" s="21"/>
      <c r="BO127" s="22"/>
      <c r="BP127" s="22"/>
      <c r="BQ127" s="22"/>
      <c r="BR127" s="22"/>
      <c r="BS127" s="21"/>
      <c r="BT127" s="21"/>
      <c r="BU127" s="22"/>
      <c r="BV127" s="21"/>
      <c r="BW127" s="21"/>
      <c r="BX127" s="22"/>
      <c r="BY127" s="21"/>
      <c r="BZ127" s="21"/>
      <c r="CA127" s="22"/>
      <c r="CB127" s="21"/>
      <c r="CC127" s="21"/>
      <c r="CD127" s="21"/>
      <c r="CE127" s="18"/>
      <c r="CF127" s="26"/>
      <c r="CG127" s="26"/>
      <c r="CH127" s="26"/>
      <c r="CI127" s="26"/>
      <c r="CJ127" s="26"/>
      <c r="CK127" s="26"/>
      <c r="CL127" s="26"/>
      <c r="CM127" s="26"/>
      <c r="CN127" s="26"/>
      <c r="CO127" s="26"/>
      <c r="CP127" s="26"/>
      <c r="CQ127" s="26"/>
      <c r="CR127" s="26"/>
      <c r="CS127" s="26"/>
      <c r="CT127" s="26"/>
      <c r="CU127" s="26"/>
      <c r="CV127" s="33"/>
      <c r="CW127" s="33"/>
      <c r="CX127" s="34"/>
      <c r="CY127" s="32"/>
      <c r="CZ127" s="32"/>
      <c r="DA127" s="32"/>
      <c r="DB127" s="32"/>
      <c r="DC127" s="32"/>
      <c r="DD127" s="32"/>
      <c r="DE127" s="32"/>
      <c r="DF127" s="32"/>
      <c r="DG127" s="32"/>
      <c r="DH127" s="32"/>
      <c r="DI127" s="32"/>
      <c r="DJ127" s="32"/>
      <c r="DK127" s="32"/>
      <c r="DL127" s="32"/>
      <c r="DM127" s="32"/>
      <c r="DN127" s="32"/>
      <c r="DO127" s="32"/>
      <c r="DP127" s="32"/>
      <c r="DQ127" s="32"/>
      <c r="DR127" s="32"/>
      <c r="DS127" s="32"/>
      <c r="DT127" s="32"/>
      <c r="DU127" s="32"/>
      <c r="DV127" s="32"/>
      <c r="DW127" s="32"/>
      <c r="DX127" s="32"/>
      <c r="DY127" s="32"/>
      <c r="DZ127" s="32"/>
      <c r="EA127" s="32"/>
      <c r="EB127" s="32"/>
      <c r="EC127" s="32"/>
      <c r="ED127" s="32"/>
      <c r="EE127" s="32"/>
      <c r="EF127" s="32"/>
      <c r="EG127" s="32"/>
      <c r="EH127" s="32"/>
      <c r="EI127" s="32"/>
      <c r="EJ127" s="32"/>
      <c r="EK127" s="32"/>
      <c r="EL127" s="32"/>
      <c r="EM127" s="32"/>
      <c r="EN127" s="32"/>
    </row>
    <row r="128" ht="14.25" spans="50:144">
      <c r="AX128" s="14"/>
      <c r="AY128" s="5" t="s">
        <v>323</v>
      </c>
      <c r="AZ128" s="3" t="s">
        <v>108</v>
      </c>
      <c r="BA128" s="20" t="s">
        <v>515</v>
      </c>
      <c r="BB128" s="21"/>
      <c r="BC128" s="22"/>
      <c r="BD128" s="21"/>
      <c r="BE128" s="21"/>
      <c r="BF128" s="22"/>
      <c r="BG128" s="21"/>
      <c r="BH128" s="21"/>
      <c r="BI128" s="22"/>
      <c r="BJ128" s="21"/>
      <c r="BK128" s="21"/>
      <c r="BL128" s="22"/>
      <c r="BM128" s="21"/>
      <c r="BN128" s="21"/>
      <c r="BO128" s="22"/>
      <c r="BP128" s="22"/>
      <c r="BQ128" s="22"/>
      <c r="BR128" s="22"/>
      <c r="BS128" s="21"/>
      <c r="BT128" s="21"/>
      <c r="BU128" s="22"/>
      <c r="BV128" s="21"/>
      <c r="BW128" s="21"/>
      <c r="BX128" s="22"/>
      <c r="BY128" s="21"/>
      <c r="BZ128" s="21"/>
      <c r="CA128" s="22"/>
      <c r="CB128" s="21"/>
      <c r="CC128" s="21"/>
      <c r="CD128" s="21"/>
      <c r="CE128" s="18"/>
      <c r="CF128" s="26"/>
      <c r="CG128" s="26"/>
      <c r="CH128" s="26"/>
      <c r="CI128" s="26"/>
      <c r="CJ128" s="26"/>
      <c r="CK128" s="26"/>
      <c r="CL128" s="26"/>
      <c r="CM128" s="26"/>
      <c r="CN128" s="26"/>
      <c r="CO128" s="26"/>
      <c r="CP128" s="26"/>
      <c r="CQ128" s="26"/>
      <c r="CR128" s="26"/>
      <c r="CS128" s="26"/>
      <c r="CT128" s="26"/>
      <c r="CU128" s="26"/>
      <c r="CV128" s="33"/>
      <c r="CW128" s="33"/>
      <c r="CX128" s="34"/>
      <c r="CY128" s="32"/>
      <c r="CZ128" s="32"/>
      <c r="DA128" s="32"/>
      <c r="DB128" s="32"/>
      <c r="DC128" s="32"/>
      <c r="DD128" s="32"/>
      <c r="DE128" s="32"/>
      <c r="DF128" s="32"/>
      <c r="DG128" s="32"/>
      <c r="DH128" s="32"/>
      <c r="DI128" s="32"/>
      <c r="DJ128" s="32"/>
      <c r="DK128" s="32"/>
      <c r="DL128" s="32"/>
      <c r="DM128" s="32"/>
      <c r="DN128" s="32"/>
      <c r="DO128" s="32"/>
      <c r="DP128" s="32"/>
      <c r="DQ128" s="32"/>
      <c r="DR128" s="32"/>
      <c r="DS128" s="32"/>
      <c r="DT128" s="32"/>
      <c r="DU128" s="32"/>
      <c r="DV128" s="32"/>
      <c r="DW128" s="32"/>
      <c r="DX128" s="32"/>
      <c r="DY128" s="32"/>
      <c r="DZ128" s="32"/>
      <c r="EA128" s="32"/>
      <c r="EB128" s="32"/>
      <c r="EC128" s="32"/>
      <c r="ED128" s="32"/>
      <c r="EE128" s="32"/>
      <c r="EF128" s="32"/>
      <c r="EG128" s="32"/>
      <c r="EH128" s="32"/>
      <c r="EI128" s="32"/>
      <c r="EJ128" s="32"/>
      <c r="EK128" s="32"/>
      <c r="EL128" s="32"/>
      <c r="EM128" s="32"/>
      <c r="EN128" s="32"/>
    </row>
    <row r="129" ht="14.25" spans="50:144">
      <c r="AX129" s="14"/>
      <c r="AY129" s="5" t="s">
        <v>3</v>
      </c>
      <c r="AZ129" s="3" t="s">
        <v>109</v>
      </c>
      <c r="BA129" s="20" t="s">
        <v>515</v>
      </c>
      <c r="BB129" s="21"/>
      <c r="BC129" s="22"/>
      <c r="BD129" s="21"/>
      <c r="BE129" s="21"/>
      <c r="BF129" s="22"/>
      <c r="BG129" s="21"/>
      <c r="BH129" s="21"/>
      <c r="BI129" s="22"/>
      <c r="BJ129" s="21"/>
      <c r="BK129" s="21"/>
      <c r="BL129" s="22"/>
      <c r="BM129" s="21"/>
      <c r="BN129" s="21"/>
      <c r="BO129" s="22"/>
      <c r="BP129" s="22"/>
      <c r="BQ129" s="22"/>
      <c r="BR129" s="22"/>
      <c r="BS129" s="21"/>
      <c r="BT129" s="21"/>
      <c r="BU129" s="22"/>
      <c r="BV129" s="21"/>
      <c r="BW129" s="21"/>
      <c r="BX129" s="22"/>
      <c r="BY129" s="21"/>
      <c r="BZ129" s="21"/>
      <c r="CA129" s="22"/>
      <c r="CB129" s="21"/>
      <c r="CC129" s="21"/>
      <c r="CD129" s="21"/>
      <c r="CE129" s="18"/>
      <c r="CF129" s="26"/>
      <c r="CG129" s="26"/>
      <c r="CH129" s="26"/>
      <c r="CI129" s="26"/>
      <c r="CJ129" s="26"/>
      <c r="CK129" s="26"/>
      <c r="CL129" s="26"/>
      <c r="CM129" s="26"/>
      <c r="CN129" s="26"/>
      <c r="CO129" s="26"/>
      <c r="CP129" s="26"/>
      <c r="CQ129" s="26"/>
      <c r="CR129" s="26"/>
      <c r="CS129" s="26"/>
      <c r="CT129" s="26"/>
      <c r="CU129" s="26"/>
      <c r="CV129" s="33"/>
      <c r="CW129" s="33"/>
      <c r="CX129" s="34"/>
      <c r="CY129" s="32"/>
      <c r="CZ129" s="32"/>
      <c r="DA129" s="32"/>
      <c r="DB129" s="32"/>
      <c r="DC129" s="32"/>
      <c r="DD129" s="32"/>
      <c r="DE129" s="32"/>
      <c r="DF129" s="32"/>
      <c r="DG129" s="32"/>
      <c r="DH129" s="32"/>
      <c r="DI129" s="32"/>
      <c r="DJ129" s="32"/>
      <c r="DK129" s="32"/>
      <c r="DL129" s="32"/>
      <c r="DM129" s="32"/>
      <c r="DN129" s="32"/>
      <c r="DO129" s="32"/>
      <c r="DP129" s="32"/>
      <c r="DQ129" s="32"/>
      <c r="DR129" s="32"/>
      <c r="DS129" s="32"/>
      <c r="DT129" s="32"/>
      <c r="DU129" s="32"/>
      <c r="DV129" s="32"/>
      <c r="DW129" s="32"/>
      <c r="DX129" s="32"/>
      <c r="DY129" s="32"/>
      <c r="DZ129" s="32"/>
      <c r="EA129" s="32"/>
      <c r="EB129" s="32"/>
      <c r="EC129" s="32"/>
      <c r="ED129" s="32"/>
      <c r="EE129" s="32"/>
      <c r="EF129" s="32"/>
      <c r="EG129" s="32"/>
      <c r="EH129" s="32"/>
      <c r="EI129" s="32"/>
      <c r="EJ129" s="32"/>
      <c r="EK129" s="32"/>
      <c r="EL129" s="32"/>
      <c r="EM129" s="32"/>
      <c r="EN129" s="32"/>
    </row>
    <row r="130" ht="14.25" spans="50:144">
      <c r="AX130" s="14"/>
      <c r="AY130" s="5" t="s">
        <v>363</v>
      </c>
      <c r="AZ130" s="3" t="s">
        <v>110</v>
      </c>
      <c r="BA130" s="20" t="s">
        <v>515</v>
      </c>
      <c r="BB130" s="21"/>
      <c r="BC130" s="22"/>
      <c r="BD130" s="21"/>
      <c r="BE130" s="21"/>
      <c r="BF130" s="22"/>
      <c r="BG130" s="21"/>
      <c r="BH130" s="21"/>
      <c r="BI130" s="22"/>
      <c r="BJ130" s="21"/>
      <c r="BK130" s="21"/>
      <c r="BL130" s="22"/>
      <c r="BM130" s="21"/>
      <c r="BN130" s="21"/>
      <c r="BO130" s="22"/>
      <c r="BP130" s="22"/>
      <c r="BQ130" s="22"/>
      <c r="BR130" s="22"/>
      <c r="BS130" s="21"/>
      <c r="BT130" s="21"/>
      <c r="BU130" s="22"/>
      <c r="BV130" s="21"/>
      <c r="BW130" s="21"/>
      <c r="BX130" s="22"/>
      <c r="BY130" s="21"/>
      <c r="BZ130" s="21"/>
      <c r="CA130" s="22"/>
      <c r="CB130" s="21"/>
      <c r="CC130" s="21"/>
      <c r="CD130" s="21"/>
      <c r="CE130" s="18"/>
      <c r="CF130" s="26"/>
      <c r="CG130" s="26"/>
      <c r="CH130" s="26"/>
      <c r="CI130" s="26"/>
      <c r="CJ130" s="26"/>
      <c r="CK130" s="26"/>
      <c r="CL130" s="26"/>
      <c r="CM130" s="26"/>
      <c r="CN130" s="26"/>
      <c r="CO130" s="26"/>
      <c r="CP130" s="26"/>
      <c r="CQ130" s="26"/>
      <c r="CR130" s="26"/>
      <c r="CS130" s="26"/>
      <c r="CT130" s="26"/>
      <c r="CU130" s="26"/>
      <c r="CV130" s="33"/>
      <c r="CW130" s="33"/>
      <c r="CX130" s="34"/>
      <c r="CY130" s="32"/>
      <c r="CZ130" s="32"/>
      <c r="DA130" s="32"/>
      <c r="DB130" s="32"/>
      <c r="DC130" s="32"/>
      <c r="DD130" s="32"/>
      <c r="DE130" s="32"/>
      <c r="DF130" s="32"/>
      <c r="DG130" s="32"/>
      <c r="DH130" s="32"/>
      <c r="DI130" s="32"/>
      <c r="DJ130" s="32"/>
      <c r="DK130" s="32"/>
      <c r="DL130" s="32"/>
      <c r="DM130" s="32"/>
      <c r="DN130" s="32"/>
      <c r="DO130" s="32"/>
      <c r="DP130" s="32"/>
      <c r="DQ130" s="32"/>
      <c r="DR130" s="32"/>
      <c r="DS130" s="32"/>
      <c r="DT130" s="32"/>
      <c r="DU130" s="32"/>
      <c r="DV130" s="32"/>
      <c r="DW130" s="32"/>
      <c r="DX130" s="32"/>
      <c r="DY130" s="32"/>
      <c r="DZ130" s="32"/>
      <c r="EA130" s="32"/>
      <c r="EB130" s="32"/>
      <c r="EC130" s="32"/>
      <c r="ED130" s="32"/>
      <c r="EE130" s="32"/>
      <c r="EF130" s="32"/>
      <c r="EG130" s="32"/>
      <c r="EH130" s="32"/>
      <c r="EI130" s="32"/>
      <c r="EJ130" s="32"/>
      <c r="EK130" s="32"/>
      <c r="EL130" s="32"/>
      <c r="EM130" s="32"/>
      <c r="EN130" s="32"/>
    </row>
    <row r="131" ht="14.25" spans="50:144">
      <c r="AX131" s="14"/>
      <c r="AY131" s="5" t="s">
        <v>396</v>
      </c>
      <c r="AZ131" s="3" t="s">
        <v>111</v>
      </c>
      <c r="BA131" s="20" t="s">
        <v>515</v>
      </c>
      <c r="BB131" s="21"/>
      <c r="BC131" s="21"/>
      <c r="BD131" s="21"/>
      <c r="BE131" s="21"/>
      <c r="BF131" s="22"/>
      <c r="BG131" s="21"/>
      <c r="BH131" s="21"/>
      <c r="BI131" s="22"/>
      <c r="BJ131" s="21"/>
      <c r="BK131" s="21"/>
      <c r="BL131" s="22"/>
      <c r="BM131" s="21"/>
      <c r="BN131" s="21"/>
      <c r="BO131" s="22"/>
      <c r="BP131" s="22"/>
      <c r="BQ131" s="22"/>
      <c r="BR131" s="22"/>
      <c r="BS131" s="21"/>
      <c r="BT131" s="21"/>
      <c r="BU131" s="22"/>
      <c r="BV131" s="21"/>
      <c r="BW131" s="21"/>
      <c r="BX131" s="22"/>
      <c r="BY131" s="21"/>
      <c r="BZ131" s="21"/>
      <c r="CA131" s="22"/>
      <c r="CB131" s="21"/>
      <c r="CC131" s="21"/>
      <c r="CD131" s="21"/>
      <c r="CE131" s="18"/>
      <c r="CF131" s="26"/>
      <c r="CG131" s="26"/>
      <c r="CH131" s="26"/>
      <c r="CI131" s="26"/>
      <c r="CJ131" s="26"/>
      <c r="CK131" s="26"/>
      <c r="CL131" s="26"/>
      <c r="CM131" s="26"/>
      <c r="CN131" s="26"/>
      <c r="CO131" s="26"/>
      <c r="CP131" s="26"/>
      <c r="CQ131" s="26"/>
      <c r="CR131" s="26"/>
      <c r="CS131" s="26"/>
      <c r="CT131" s="26"/>
      <c r="CU131" s="26"/>
      <c r="CV131" s="33"/>
      <c r="CW131" s="33"/>
      <c r="CX131" s="34"/>
      <c r="CY131" s="32"/>
      <c r="CZ131" s="32"/>
      <c r="DA131" s="32"/>
      <c r="DB131" s="32"/>
      <c r="DC131" s="32"/>
      <c r="DD131" s="32"/>
      <c r="DE131" s="32"/>
      <c r="DF131" s="32"/>
      <c r="DG131" s="32"/>
      <c r="DH131" s="32"/>
      <c r="DI131" s="32"/>
      <c r="DJ131" s="32"/>
      <c r="DK131" s="32"/>
      <c r="DL131" s="32"/>
      <c r="DM131" s="32"/>
      <c r="DN131" s="32"/>
      <c r="DO131" s="32"/>
      <c r="DP131" s="32"/>
      <c r="DQ131" s="32"/>
      <c r="DR131" s="32"/>
      <c r="DS131" s="32"/>
      <c r="DT131" s="32"/>
      <c r="DU131" s="32"/>
      <c r="DV131" s="32"/>
      <c r="DW131" s="32"/>
      <c r="DX131" s="32"/>
      <c r="DY131" s="32"/>
      <c r="DZ131" s="32"/>
      <c r="EA131" s="32"/>
      <c r="EB131" s="32"/>
      <c r="EC131" s="32"/>
      <c r="ED131" s="32"/>
      <c r="EE131" s="32"/>
      <c r="EF131" s="32"/>
      <c r="EG131" s="32"/>
      <c r="EH131" s="32"/>
      <c r="EI131" s="32"/>
      <c r="EJ131" s="32"/>
      <c r="EK131" s="32"/>
      <c r="EL131" s="32"/>
      <c r="EM131" s="32"/>
      <c r="EN131" s="32"/>
    </row>
    <row r="132" ht="14.25" spans="50:144">
      <c r="AX132" s="14"/>
      <c r="AY132" s="5" t="s">
        <v>412</v>
      </c>
      <c r="AZ132" s="3" t="s">
        <v>112</v>
      </c>
      <c r="BA132" s="20" t="s">
        <v>515</v>
      </c>
      <c r="BB132" s="21"/>
      <c r="BC132" s="21"/>
      <c r="BD132" s="21"/>
      <c r="BE132" s="21"/>
      <c r="BF132" s="22"/>
      <c r="BG132" s="21"/>
      <c r="BH132" s="21"/>
      <c r="BI132" s="22"/>
      <c r="BJ132" s="21"/>
      <c r="BK132" s="21"/>
      <c r="BL132" s="22"/>
      <c r="BM132" s="21"/>
      <c r="BN132" s="21"/>
      <c r="BO132" s="22"/>
      <c r="BP132" s="22"/>
      <c r="BQ132" s="22"/>
      <c r="BR132" s="22"/>
      <c r="BS132" s="21"/>
      <c r="BT132" s="21"/>
      <c r="BU132" s="22"/>
      <c r="BV132" s="21"/>
      <c r="BW132" s="21"/>
      <c r="BX132" s="22"/>
      <c r="BY132" s="21"/>
      <c r="BZ132" s="21"/>
      <c r="CA132" s="22"/>
      <c r="CB132" s="21"/>
      <c r="CC132" s="21"/>
      <c r="CD132" s="21"/>
      <c r="CE132" s="18"/>
      <c r="CF132" s="26"/>
      <c r="CG132" s="26"/>
      <c r="CH132" s="26"/>
      <c r="CI132" s="26"/>
      <c r="CJ132" s="26"/>
      <c r="CK132" s="26"/>
      <c r="CL132" s="26"/>
      <c r="CM132" s="26"/>
      <c r="CN132" s="26"/>
      <c r="CO132" s="26"/>
      <c r="CP132" s="26"/>
      <c r="CQ132" s="26"/>
      <c r="CR132" s="26"/>
      <c r="CS132" s="26"/>
      <c r="CT132" s="26"/>
      <c r="CU132" s="26"/>
      <c r="CV132" s="33"/>
      <c r="CW132" s="33"/>
      <c r="CX132" s="34"/>
      <c r="CY132" s="32"/>
      <c r="CZ132" s="32"/>
      <c r="DA132" s="32"/>
      <c r="DB132" s="32"/>
      <c r="DC132" s="32"/>
      <c r="DD132" s="32"/>
      <c r="DE132" s="32"/>
      <c r="DF132" s="32"/>
      <c r="DG132" s="32"/>
      <c r="DH132" s="32"/>
      <c r="DI132" s="32"/>
      <c r="DJ132" s="32"/>
      <c r="DK132" s="32"/>
      <c r="DL132" s="32"/>
      <c r="DM132" s="32"/>
      <c r="DN132" s="32"/>
      <c r="DO132" s="32"/>
      <c r="DP132" s="32"/>
      <c r="DQ132" s="32"/>
      <c r="DR132" s="32"/>
      <c r="DS132" s="32"/>
      <c r="DT132" s="32"/>
      <c r="DU132" s="32"/>
      <c r="DV132" s="32"/>
      <c r="DW132" s="32"/>
      <c r="DX132" s="32"/>
      <c r="DY132" s="32"/>
      <c r="DZ132" s="32"/>
      <c r="EA132" s="32"/>
      <c r="EB132" s="32"/>
      <c r="EC132" s="32"/>
      <c r="ED132" s="32"/>
      <c r="EE132" s="32"/>
      <c r="EF132" s="32"/>
      <c r="EG132" s="32"/>
      <c r="EH132" s="32"/>
      <c r="EI132" s="32"/>
      <c r="EJ132" s="32"/>
      <c r="EK132" s="32"/>
      <c r="EL132" s="32"/>
      <c r="EM132" s="32"/>
      <c r="EN132" s="32"/>
    </row>
    <row r="133" ht="14.25" spans="50:144">
      <c r="AX133" s="14"/>
      <c r="AY133" s="5" t="s">
        <v>429</v>
      </c>
      <c r="AZ133" s="3" t="s">
        <v>113</v>
      </c>
      <c r="BA133" s="20" t="s">
        <v>515</v>
      </c>
      <c r="BB133" s="21"/>
      <c r="BC133" s="21"/>
      <c r="BD133" s="21"/>
      <c r="BE133" s="21"/>
      <c r="BF133" s="22"/>
      <c r="BG133" s="21"/>
      <c r="BH133" s="21"/>
      <c r="BI133" s="22"/>
      <c r="BJ133" s="21"/>
      <c r="BK133" s="21"/>
      <c r="BL133" s="22"/>
      <c r="BM133" s="21"/>
      <c r="BN133" s="21"/>
      <c r="BO133" s="22"/>
      <c r="BP133" s="22"/>
      <c r="BQ133" s="22"/>
      <c r="BR133" s="22"/>
      <c r="BS133" s="21"/>
      <c r="BT133" s="21"/>
      <c r="BU133" s="22"/>
      <c r="BV133" s="21"/>
      <c r="BW133" s="21"/>
      <c r="BX133" s="22"/>
      <c r="BY133" s="21"/>
      <c r="BZ133" s="21"/>
      <c r="CA133" s="22"/>
      <c r="CB133" s="21"/>
      <c r="CC133" s="21"/>
      <c r="CD133" s="21"/>
      <c r="CE133" s="18"/>
      <c r="CF133" s="26"/>
      <c r="CG133" s="26"/>
      <c r="CH133" s="26"/>
      <c r="CI133" s="26"/>
      <c r="CJ133" s="26"/>
      <c r="CK133" s="26"/>
      <c r="CL133" s="26"/>
      <c r="CM133" s="26"/>
      <c r="CN133" s="26"/>
      <c r="CO133" s="26"/>
      <c r="CP133" s="26"/>
      <c r="CQ133" s="26"/>
      <c r="CR133" s="26"/>
      <c r="CS133" s="26"/>
      <c r="CT133" s="26"/>
      <c r="CU133" s="26"/>
      <c r="CV133" s="33"/>
      <c r="CW133" s="33"/>
      <c r="CX133" s="34"/>
      <c r="CY133" s="32"/>
      <c r="CZ133" s="32"/>
      <c r="DA133" s="32"/>
      <c r="DB133" s="32"/>
      <c r="DC133" s="32"/>
      <c r="DD133" s="32"/>
      <c r="DE133" s="32"/>
      <c r="DF133" s="32"/>
      <c r="DG133" s="32"/>
      <c r="DH133" s="32"/>
      <c r="DI133" s="32"/>
      <c r="DJ133" s="32"/>
      <c r="DK133" s="32"/>
      <c r="DL133" s="32"/>
      <c r="DM133" s="32"/>
      <c r="DN133" s="32"/>
      <c r="DO133" s="32"/>
      <c r="DP133" s="32"/>
      <c r="DQ133" s="32"/>
      <c r="DR133" s="32"/>
      <c r="DS133" s="32"/>
      <c r="DT133" s="32"/>
      <c r="DU133" s="32"/>
      <c r="DV133" s="32"/>
      <c r="DW133" s="32"/>
      <c r="DX133" s="32"/>
      <c r="DY133" s="32"/>
      <c r="DZ133" s="32"/>
      <c r="EA133" s="32"/>
      <c r="EB133" s="32"/>
      <c r="EC133" s="32"/>
      <c r="ED133" s="32"/>
      <c r="EE133" s="32"/>
      <c r="EF133" s="32"/>
      <c r="EG133" s="32"/>
      <c r="EH133" s="32"/>
      <c r="EI133" s="32"/>
      <c r="EJ133" s="32"/>
      <c r="EK133" s="32"/>
      <c r="EL133" s="32"/>
      <c r="EM133" s="32"/>
      <c r="EN133" s="32"/>
    </row>
    <row r="134" ht="14.25" spans="50:144">
      <c r="AX134" s="14"/>
      <c r="AY134" s="5" t="s">
        <v>452</v>
      </c>
      <c r="AZ134" s="3" t="s">
        <v>115</v>
      </c>
      <c r="BA134" s="20" t="s">
        <v>515</v>
      </c>
      <c r="BB134" s="21"/>
      <c r="BC134" s="21"/>
      <c r="BD134" s="21"/>
      <c r="BE134" s="21"/>
      <c r="BF134" s="22"/>
      <c r="BG134" s="21"/>
      <c r="BH134" s="21"/>
      <c r="BI134" s="22"/>
      <c r="BJ134" s="21"/>
      <c r="BK134" s="21"/>
      <c r="BL134" s="22"/>
      <c r="BM134" s="21"/>
      <c r="BN134" s="21"/>
      <c r="BO134" s="22"/>
      <c r="BP134" s="22"/>
      <c r="BQ134" s="22"/>
      <c r="BR134" s="22"/>
      <c r="BS134" s="21"/>
      <c r="BT134" s="21"/>
      <c r="BU134" s="22"/>
      <c r="BV134" s="21"/>
      <c r="BW134" s="21"/>
      <c r="BX134" s="22"/>
      <c r="BY134" s="21"/>
      <c r="BZ134" s="21"/>
      <c r="CA134" s="22"/>
      <c r="CB134" s="21"/>
      <c r="CC134" s="21"/>
      <c r="CD134" s="21"/>
      <c r="CE134" s="18"/>
      <c r="CF134" s="26"/>
      <c r="CG134" s="26"/>
      <c r="CH134" s="26"/>
      <c r="CI134" s="26"/>
      <c r="CJ134" s="26"/>
      <c r="CK134" s="26"/>
      <c r="CL134" s="26"/>
      <c r="CM134" s="26"/>
      <c r="CN134" s="26"/>
      <c r="CO134" s="26"/>
      <c r="CP134" s="26"/>
      <c r="CQ134" s="26"/>
      <c r="CR134" s="26"/>
      <c r="CS134" s="26"/>
      <c r="CT134" s="26"/>
      <c r="CU134" s="26"/>
      <c r="CV134" s="33"/>
      <c r="CW134" s="33"/>
      <c r="CX134" s="34"/>
      <c r="CY134" s="32"/>
      <c r="CZ134" s="32"/>
      <c r="DA134" s="32"/>
      <c r="DB134" s="32"/>
      <c r="DC134" s="32"/>
      <c r="DD134" s="32"/>
      <c r="DE134" s="32"/>
      <c r="DF134" s="32"/>
      <c r="DG134" s="32"/>
      <c r="DH134" s="32"/>
      <c r="DI134" s="32"/>
      <c r="DJ134" s="32"/>
      <c r="DK134" s="32"/>
      <c r="DL134" s="32"/>
      <c r="DM134" s="32"/>
      <c r="DN134" s="32"/>
      <c r="DO134" s="32"/>
      <c r="DP134" s="32"/>
      <c r="DQ134" s="32"/>
      <c r="DR134" s="32"/>
      <c r="DS134" s="32"/>
      <c r="DT134" s="32"/>
      <c r="DU134" s="32"/>
      <c r="DV134" s="32"/>
      <c r="DW134" s="32"/>
      <c r="DX134" s="32"/>
      <c r="DY134" s="32"/>
      <c r="DZ134" s="32"/>
      <c r="EA134" s="32"/>
      <c r="EB134" s="32"/>
      <c r="EC134" s="32"/>
      <c r="ED134" s="32"/>
      <c r="EE134" s="32"/>
      <c r="EF134" s="32"/>
      <c r="EG134" s="32"/>
      <c r="EH134" s="32"/>
      <c r="EI134" s="32"/>
      <c r="EJ134" s="32"/>
      <c r="EK134" s="32"/>
      <c r="EL134" s="32"/>
      <c r="EM134" s="32"/>
      <c r="EN134" s="32"/>
    </row>
    <row r="135" ht="14.25" spans="50:144">
      <c r="AX135" s="14"/>
      <c r="AY135" s="5" t="s">
        <v>470</v>
      </c>
      <c r="AZ135" s="3" t="s">
        <v>116</v>
      </c>
      <c r="BA135" s="20" t="s">
        <v>515</v>
      </c>
      <c r="BB135" s="21"/>
      <c r="BC135" s="21"/>
      <c r="BD135" s="21"/>
      <c r="BE135" s="21"/>
      <c r="BF135" s="22"/>
      <c r="BG135" s="21"/>
      <c r="BH135" s="21"/>
      <c r="BI135" s="22"/>
      <c r="BJ135" s="21"/>
      <c r="BK135" s="21"/>
      <c r="BL135" s="22"/>
      <c r="BM135" s="21"/>
      <c r="BN135" s="21"/>
      <c r="BO135" s="22"/>
      <c r="BP135" s="22"/>
      <c r="BQ135" s="22"/>
      <c r="BR135" s="22"/>
      <c r="BS135" s="21"/>
      <c r="BT135" s="21"/>
      <c r="BU135" s="22"/>
      <c r="BV135" s="21"/>
      <c r="BW135" s="21"/>
      <c r="BX135" s="22"/>
      <c r="BY135" s="21"/>
      <c r="BZ135" s="21"/>
      <c r="CA135" s="22"/>
      <c r="CB135" s="21"/>
      <c r="CC135" s="21"/>
      <c r="CD135" s="21"/>
      <c r="CE135" s="18"/>
      <c r="CF135" s="26"/>
      <c r="CG135" s="26"/>
      <c r="CH135" s="26"/>
      <c r="CI135" s="26"/>
      <c r="CJ135" s="26"/>
      <c r="CK135" s="26"/>
      <c r="CL135" s="26"/>
      <c r="CM135" s="26"/>
      <c r="CN135" s="26"/>
      <c r="CO135" s="26"/>
      <c r="CP135" s="26"/>
      <c r="CQ135" s="26"/>
      <c r="CR135" s="26"/>
      <c r="CS135" s="26"/>
      <c r="CT135" s="26"/>
      <c r="CU135" s="26"/>
      <c r="CV135" s="33"/>
      <c r="CW135" s="33"/>
      <c r="CX135" s="34"/>
      <c r="CY135" s="32"/>
      <c r="CZ135" s="32"/>
      <c r="DA135" s="32"/>
      <c r="DB135" s="32"/>
      <c r="DC135" s="32"/>
      <c r="DD135" s="32"/>
      <c r="DE135" s="32"/>
      <c r="DF135" s="32"/>
      <c r="DG135" s="32"/>
      <c r="DH135" s="32"/>
      <c r="DI135" s="32"/>
      <c r="DJ135" s="32"/>
      <c r="DK135" s="32"/>
      <c r="DL135" s="32"/>
      <c r="DM135" s="32"/>
      <c r="DN135" s="32"/>
      <c r="DO135" s="32"/>
      <c r="DP135" s="32"/>
      <c r="DQ135" s="32"/>
      <c r="DR135" s="32"/>
      <c r="DS135" s="32"/>
      <c r="DT135" s="32"/>
      <c r="DU135" s="32"/>
      <c r="DV135" s="32"/>
      <c r="DW135" s="32"/>
      <c r="DX135" s="32"/>
      <c r="DY135" s="32"/>
      <c r="DZ135" s="32"/>
      <c r="EA135" s="32"/>
      <c r="EB135" s="32"/>
      <c r="EC135" s="32"/>
      <c r="ED135" s="32"/>
      <c r="EE135" s="32"/>
      <c r="EF135" s="32"/>
      <c r="EG135" s="32"/>
      <c r="EH135" s="32"/>
      <c r="EI135" s="32"/>
      <c r="EJ135" s="32"/>
      <c r="EK135" s="32"/>
      <c r="EL135" s="32"/>
      <c r="EM135" s="32"/>
      <c r="EN135" s="32"/>
    </row>
    <row r="136" ht="14.25" spans="50:144">
      <c r="AX136" s="14"/>
      <c r="AY136" s="5" t="s">
        <v>485</v>
      </c>
      <c r="AZ136" s="3" t="s">
        <v>117</v>
      </c>
      <c r="BA136" s="20" t="s">
        <v>515</v>
      </c>
      <c r="BB136" s="21"/>
      <c r="BC136" s="21"/>
      <c r="BD136" s="21"/>
      <c r="BE136" s="21"/>
      <c r="BF136" s="22"/>
      <c r="BG136" s="21"/>
      <c r="BH136" s="21"/>
      <c r="BI136" s="22"/>
      <c r="BJ136" s="21"/>
      <c r="BK136" s="21"/>
      <c r="BL136" s="22"/>
      <c r="BM136" s="21"/>
      <c r="BN136" s="21"/>
      <c r="BO136" s="22"/>
      <c r="BP136" s="22"/>
      <c r="BQ136" s="22"/>
      <c r="BR136" s="22"/>
      <c r="BS136" s="21"/>
      <c r="BT136" s="21"/>
      <c r="BU136" s="22"/>
      <c r="BV136" s="21"/>
      <c r="BW136" s="21"/>
      <c r="BX136" s="22"/>
      <c r="BY136" s="21"/>
      <c r="BZ136" s="21"/>
      <c r="CA136" s="22"/>
      <c r="CB136" s="21"/>
      <c r="CC136" s="21"/>
      <c r="CD136" s="21"/>
      <c r="CE136" s="18"/>
      <c r="CF136" s="26"/>
      <c r="CG136" s="26"/>
      <c r="CH136" s="26"/>
      <c r="CI136" s="26"/>
      <c r="CJ136" s="26"/>
      <c r="CK136" s="26"/>
      <c r="CL136" s="26"/>
      <c r="CM136" s="26"/>
      <c r="CN136" s="26"/>
      <c r="CO136" s="26"/>
      <c r="CP136" s="26"/>
      <c r="CQ136" s="26"/>
      <c r="CR136" s="26"/>
      <c r="CS136" s="26"/>
      <c r="CT136" s="26"/>
      <c r="CU136" s="26"/>
      <c r="CV136" s="33"/>
      <c r="CW136" s="33"/>
      <c r="CX136" s="34"/>
      <c r="CY136" s="32"/>
      <c r="CZ136" s="32"/>
      <c r="DA136" s="32"/>
      <c r="DB136" s="32"/>
      <c r="DC136" s="32"/>
      <c r="DD136" s="32"/>
      <c r="DE136" s="32"/>
      <c r="DF136" s="32"/>
      <c r="DG136" s="32"/>
      <c r="DH136" s="32"/>
      <c r="DI136" s="32"/>
      <c r="DJ136" s="32"/>
      <c r="DK136" s="32"/>
      <c r="DL136" s="32"/>
      <c r="DM136" s="32"/>
      <c r="DN136" s="32"/>
      <c r="DO136" s="32"/>
      <c r="DP136" s="32"/>
      <c r="DQ136" s="32"/>
      <c r="DR136" s="32"/>
      <c r="DS136" s="32"/>
      <c r="DT136" s="32"/>
      <c r="DU136" s="32"/>
      <c r="DV136" s="32"/>
      <c r="DW136" s="32"/>
      <c r="DX136" s="32"/>
      <c r="DY136" s="32"/>
      <c r="DZ136" s="32"/>
      <c r="EA136" s="32"/>
      <c r="EB136" s="32"/>
      <c r="EC136" s="32"/>
      <c r="ED136" s="32"/>
      <c r="EE136" s="32"/>
      <c r="EF136" s="32"/>
      <c r="EG136" s="32"/>
      <c r="EH136" s="32"/>
      <c r="EI136" s="32"/>
      <c r="EJ136" s="32"/>
      <c r="EK136" s="32"/>
      <c r="EL136" s="32"/>
      <c r="EM136" s="32"/>
      <c r="EN136" s="32"/>
    </row>
    <row r="137" ht="14.25" spans="50:144">
      <c r="AX137" s="14"/>
      <c r="AY137" s="9" t="s">
        <v>501</v>
      </c>
      <c r="AZ137" s="10" t="s">
        <v>118</v>
      </c>
      <c r="BA137" s="20" t="s">
        <v>515</v>
      </c>
      <c r="BB137" s="21"/>
      <c r="BC137" s="21"/>
      <c r="BD137" s="21"/>
      <c r="BE137" s="21"/>
      <c r="BF137" s="22"/>
      <c r="BG137" s="21"/>
      <c r="BH137" s="21"/>
      <c r="BI137" s="22"/>
      <c r="BJ137" s="21"/>
      <c r="BK137" s="21"/>
      <c r="BL137" s="22"/>
      <c r="BM137" s="21"/>
      <c r="BN137" s="21"/>
      <c r="BO137" s="22"/>
      <c r="BP137" s="22"/>
      <c r="BQ137" s="22"/>
      <c r="BR137" s="22"/>
      <c r="BS137" s="21"/>
      <c r="BT137" s="21"/>
      <c r="BU137" s="22"/>
      <c r="BV137" s="21"/>
      <c r="BW137" s="21"/>
      <c r="BX137" s="22"/>
      <c r="BY137" s="21"/>
      <c r="BZ137" s="21"/>
      <c r="CA137" s="22"/>
      <c r="CB137" s="21"/>
      <c r="CC137" s="21"/>
      <c r="CD137" s="21"/>
      <c r="CE137" s="18"/>
      <c r="CF137" s="26"/>
      <c r="CG137" s="26"/>
      <c r="CH137" s="26"/>
      <c r="CI137" s="26"/>
      <c r="CJ137" s="26"/>
      <c r="CK137" s="26"/>
      <c r="CL137" s="26"/>
      <c r="CM137" s="26"/>
      <c r="CN137" s="26"/>
      <c r="CO137" s="26"/>
      <c r="CP137" s="26"/>
      <c r="CQ137" s="26"/>
      <c r="CR137" s="26"/>
      <c r="CS137" s="26"/>
      <c r="CT137" s="26"/>
      <c r="CU137" s="26"/>
      <c r="CV137" s="33"/>
      <c r="CW137" s="33"/>
      <c r="CX137" s="34"/>
      <c r="CY137" s="32"/>
      <c r="CZ137" s="32"/>
      <c r="DA137" s="32"/>
      <c r="DB137" s="32"/>
      <c r="DC137" s="32"/>
      <c r="DD137" s="32"/>
      <c r="DE137" s="32"/>
      <c r="DF137" s="32"/>
      <c r="DG137" s="32"/>
      <c r="DH137" s="32"/>
      <c r="DI137" s="32"/>
      <c r="DJ137" s="32"/>
      <c r="DK137" s="32"/>
      <c r="DL137" s="32"/>
      <c r="DM137" s="32"/>
      <c r="DN137" s="32"/>
      <c r="DO137" s="32"/>
      <c r="DP137" s="32"/>
      <c r="DQ137" s="32"/>
      <c r="DR137" s="32"/>
      <c r="DS137" s="32"/>
      <c r="DT137" s="32"/>
      <c r="DU137" s="32"/>
      <c r="DV137" s="32"/>
      <c r="DW137" s="32"/>
      <c r="DX137" s="32"/>
      <c r="DY137" s="32"/>
      <c r="DZ137" s="32"/>
      <c r="EA137" s="32"/>
      <c r="EB137" s="32"/>
      <c r="EC137" s="32"/>
      <c r="ED137" s="32"/>
      <c r="EE137" s="32"/>
      <c r="EF137" s="32"/>
      <c r="EG137" s="32"/>
      <c r="EH137" s="32"/>
      <c r="EI137" s="32"/>
      <c r="EJ137" s="32"/>
      <c r="EK137" s="32"/>
      <c r="EL137" s="32"/>
      <c r="EM137" s="32"/>
      <c r="EN137" s="32"/>
    </row>
    <row r="138" ht="14.25" spans="50:144">
      <c r="AX138" s="14"/>
      <c r="AY138" s="7" t="s">
        <v>505</v>
      </c>
      <c r="AZ138" s="3" t="s">
        <v>119</v>
      </c>
      <c r="BA138" s="20" t="s">
        <v>515</v>
      </c>
      <c r="BB138" s="21"/>
      <c r="BC138" s="21"/>
      <c r="BD138" s="21"/>
      <c r="BE138" s="21"/>
      <c r="BF138" s="22"/>
      <c r="BG138" s="21"/>
      <c r="BH138" s="21"/>
      <c r="BI138" s="22"/>
      <c r="BJ138" s="21"/>
      <c r="BK138" s="21"/>
      <c r="BL138" s="22"/>
      <c r="BM138" s="21"/>
      <c r="BN138" s="21"/>
      <c r="BO138" s="22"/>
      <c r="BP138" s="22"/>
      <c r="BQ138" s="22"/>
      <c r="BR138" s="22"/>
      <c r="BS138" s="21"/>
      <c r="BT138" s="21"/>
      <c r="BU138" s="22"/>
      <c r="BV138" s="21"/>
      <c r="BW138" s="21"/>
      <c r="BX138" s="22"/>
      <c r="BY138" s="21"/>
      <c r="BZ138" s="21"/>
      <c r="CA138" s="22"/>
      <c r="CB138" s="21"/>
      <c r="CC138" s="21"/>
      <c r="CD138" s="21"/>
      <c r="CE138" s="18"/>
      <c r="CF138" s="26"/>
      <c r="CG138" s="26"/>
      <c r="CH138" s="26"/>
      <c r="CI138" s="26"/>
      <c r="CJ138" s="26"/>
      <c r="CK138" s="26"/>
      <c r="CL138" s="26"/>
      <c r="CM138" s="26"/>
      <c r="CN138" s="26"/>
      <c r="CO138" s="26"/>
      <c r="CP138" s="26"/>
      <c r="CQ138" s="26"/>
      <c r="CR138" s="26"/>
      <c r="CS138" s="26"/>
      <c r="CT138" s="26"/>
      <c r="CU138" s="26"/>
      <c r="CV138" s="33"/>
      <c r="CW138" s="33"/>
      <c r="CX138" s="34"/>
      <c r="CY138" s="32"/>
      <c r="CZ138" s="32"/>
      <c r="DA138" s="32"/>
      <c r="DB138" s="32"/>
      <c r="DC138" s="32"/>
      <c r="DD138" s="32"/>
      <c r="DE138" s="32"/>
      <c r="DF138" s="32"/>
      <c r="DG138" s="32"/>
      <c r="DH138" s="32"/>
      <c r="DI138" s="32"/>
      <c r="DJ138" s="32"/>
      <c r="DK138" s="32"/>
      <c r="DL138" s="32"/>
      <c r="DM138" s="32"/>
      <c r="DN138" s="32"/>
      <c r="DO138" s="32"/>
      <c r="DP138" s="32"/>
      <c r="DQ138" s="32"/>
      <c r="DR138" s="32"/>
      <c r="DS138" s="32"/>
      <c r="DT138" s="32"/>
      <c r="DU138" s="32"/>
      <c r="DV138" s="32"/>
      <c r="DW138" s="32"/>
      <c r="DX138" s="32"/>
      <c r="DY138" s="32"/>
      <c r="DZ138" s="32"/>
      <c r="EA138" s="32"/>
      <c r="EB138" s="32"/>
      <c r="EC138" s="32"/>
      <c r="ED138" s="32"/>
      <c r="EE138" s="32"/>
      <c r="EF138" s="32"/>
      <c r="EG138" s="32"/>
      <c r="EH138" s="32"/>
      <c r="EI138" s="32"/>
      <c r="EJ138" s="32"/>
      <c r="EK138" s="32"/>
      <c r="EL138" s="32"/>
      <c r="EM138" s="32"/>
      <c r="EN138" s="32"/>
    </row>
    <row r="139" ht="14.25" spans="50:144">
      <c r="AX139" s="14"/>
      <c r="AY139" s="2"/>
      <c r="AZ139" s="3" t="s">
        <v>98</v>
      </c>
      <c r="BA139" s="35" t="s">
        <v>2</v>
      </c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18"/>
      <c r="CF139" s="26"/>
      <c r="CG139" s="26"/>
      <c r="CH139" s="26"/>
      <c r="CI139" s="26"/>
      <c r="CJ139" s="26"/>
      <c r="CK139" s="26"/>
      <c r="CL139" s="26"/>
      <c r="CM139" s="26"/>
      <c r="CN139" s="26"/>
      <c r="CO139" s="26"/>
      <c r="CP139" s="26"/>
      <c r="CQ139" s="26"/>
      <c r="CR139" s="26"/>
      <c r="CS139" s="26"/>
      <c r="CT139" s="26"/>
      <c r="CU139" s="26"/>
      <c r="CV139" s="33"/>
      <c r="CW139" s="33"/>
      <c r="CX139" s="34"/>
      <c r="CY139" s="32"/>
      <c r="CZ139" s="32"/>
      <c r="DA139" s="32"/>
      <c r="DB139" s="32"/>
      <c r="DC139" s="32"/>
      <c r="DD139" s="32"/>
      <c r="DE139" s="32"/>
      <c r="DF139" s="32"/>
      <c r="DG139" s="32"/>
      <c r="DH139" s="32"/>
      <c r="DI139" s="32"/>
      <c r="DJ139" s="32"/>
      <c r="DK139" s="32"/>
      <c r="DL139" s="32"/>
      <c r="DM139" s="32"/>
      <c r="DN139" s="32"/>
      <c r="DO139" s="32"/>
      <c r="DP139" s="32"/>
      <c r="DQ139" s="32"/>
      <c r="DR139" s="32"/>
      <c r="DS139" s="32"/>
      <c r="DT139" s="32"/>
      <c r="DU139" s="32"/>
      <c r="DV139" s="32"/>
      <c r="DW139" s="32"/>
      <c r="DX139" s="32"/>
      <c r="DY139" s="32"/>
      <c r="DZ139" s="32"/>
      <c r="EA139" s="32"/>
      <c r="EB139" s="32"/>
      <c r="EC139" s="32"/>
      <c r="ED139" s="32"/>
      <c r="EE139" s="32"/>
      <c r="EF139" s="32"/>
      <c r="EG139" s="32"/>
      <c r="EH139" s="32"/>
      <c r="EI139" s="32"/>
      <c r="EJ139" s="32"/>
      <c r="EK139" s="32"/>
      <c r="EL139" s="32"/>
      <c r="EM139" s="32"/>
      <c r="EN139" s="32"/>
    </row>
    <row r="140" ht="14.25" spans="50:144">
      <c r="AX140" s="14"/>
      <c r="AY140" s="2"/>
      <c r="AZ140" s="3" t="s">
        <v>100</v>
      </c>
      <c r="BA140" s="35" t="s">
        <v>2</v>
      </c>
      <c r="BB140" s="36">
        <v>657742.8</v>
      </c>
      <c r="BC140" s="37">
        <v>1024415.3144</v>
      </c>
      <c r="BD140" s="21">
        <v>312759.65</v>
      </c>
      <c r="BE140" s="21">
        <v>57672.7144</v>
      </c>
      <c r="BF140" s="22">
        <v>184.4</v>
      </c>
      <c r="BG140" s="21">
        <v>107099.5</v>
      </c>
      <c r="BH140" s="21">
        <v>24272.65</v>
      </c>
      <c r="BI140" s="22">
        <v>226.6</v>
      </c>
      <c r="BJ140" s="21">
        <v>179536.2</v>
      </c>
      <c r="BK140" s="21">
        <v>28697.1992</v>
      </c>
      <c r="BL140" s="22">
        <v>159.8</v>
      </c>
      <c r="BM140" s="21">
        <v>6364.05</v>
      </c>
      <c r="BN140" s="21">
        <v>872.522</v>
      </c>
      <c r="BO140" s="22">
        <v>137.1</v>
      </c>
      <c r="BP140" s="22">
        <v>305.8</v>
      </c>
      <c r="BQ140" s="22">
        <v>67.3</v>
      </c>
      <c r="BR140" s="22">
        <v>220.1</v>
      </c>
      <c r="BS140" s="21">
        <v>19454.1</v>
      </c>
      <c r="BT140" s="21">
        <v>3763.0432</v>
      </c>
      <c r="BU140" s="22">
        <v>193.4</v>
      </c>
      <c r="BV140" s="21">
        <v>37280.05</v>
      </c>
      <c r="BW140" s="21">
        <v>1847.27</v>
      </c>
      <c r="BX140" s="22">
        <v>49.6</v>
      </c>
      <c r="BY140" s="21">
        <v>605.6</v>
      </c>
      <c r="BZ140" s="21">
        <v>1447.9</v>
      </c>
      <c r="CA140" s="22">
        <v>2390.9</v>
      </c>
      <c r="CB140" s="21">
        <v>16445.2</v>
      </c>
      <c r="CC140" s="21">
        <v>12636.6</v>
      </c>
      <c r="CD140" s="21">
        <v>262995</v>
      </c>
      <c r="CE140" s="21">
        <v>855779</v>
      </c>
      <c r="CF140" s="21">
        <v>26623.9</v>
      </c>
      <c r="CG140" s="21">
        <v>95252.33</v>
      </c>
      <c r="CH140" s="21">
        <v>18969.6</v>
      </c>
      <c r="CI140" s="21">
        <v>73287.46</v>
      </c>
      <c r="CJ140" s="21">
        <v>5991.6</v>
      </c>
      <c r="CK140" s="21">
        <v>18704.34</v>
      </c>
      <c r="CL140" s="21">
        <v>1662.7</v>
      </c>
      <c r="CM140" s="21">
        <v>3260.53</v>
      </c>
      <c r="CN140" s="21">
        <v>0</v>
      </c>
      <c r="CO140" s="21">
        <v>0</v>
      </c>
      <c r="CP140" s="21">
        <v>4800.4</v>
      </c>
      <c r="CQ140" s="21"/>
      <c r="CR140" s="21">
        <v>826.2</v>
      </c>
      <c r="CS140" s="21"/>
      <c r="CT140" s="26"/>
      <c r="CU140" s="26"/>
      <c r="CV140" s="33"/>
      <c r="CW140" s="33"/>
      <c r="CX140" s="34"/>
      <c r="CY140" s="32"/>
      <c r="CZ140" s="32"/>
      <c r="DA140" s="32"/>
      <c r="DB140" s="32"/>
      <c r="DC140" s="32"/>
      <c r="DD140" s="32"/>
      <c r="DE140" s="32"/>
      <c r="DF140" s="32"/>
      <c r="DG140" s="32"/>
      <c r="DH140" s="32"/>
      <c r="DI140" s="32"/>
      <c r="DJ140" s="32"/>
      <c r="DK140" s="32"/>
      <c r="DL140" s="32"/>
      <c r="DM140" s="32"/>
      <c r="DN140" s="32"/>
      <c r="DO140" s="32"/>
      <c r="DP140" s="32"/>
      <c r="DQ140" s="32"/>
      <c r="DR140" s="32"/>
      <c r="DS140" s="32"/>
      <c r="DT140" s="32"/>
      <c r="DU140" s="32"/>
      <c r="DV140" s="32"/>
      <c r="DW140" s="32"/>
      <c r="DX140" s="32"/>
      <c r="DY140" s="32"/>
      <c r="DZ140" s="32"/>
      <c r="EA140" s="32"/>
      <c r="EB140" s="32"/>
      <c r="EC140" s="32"/>
      <c r="ED140" s="32"/>
      <c r="EE140" s="32"/>
      <c r="EF140" s="32"/>
      <c r="EG140" s="32"/>
      <c r="EH140" s="32"/>
      <c r="EI140" s="32"/>
      <c r="EJ140" s="32"/>
      <c r="EK140" s="32"/>
      <c r="EL140" s="32"/>
      <c r="EM140" s="32"/>
      <c r="EN140" s="32"/>
    </row>
    <row r="141" ht="14.25" spans="50:144">
      <c r="AX141" s="14"/>
      <c r="AY141" s="28"/>
      <c r="AZ141" s="3" t="s">
        <v>101</v>
      </c>
      <c r="BA141" s="35" t="s">
        <v>2</v>
      </c>
      <c r="BB141" s="36">
        <v>9676.5</v>
      </c>
      <c r="BC141" s="37">
        <v>59691.41</v>
      </c>
      <c r="BD141" s="21">
        <v>1754.5</v>
      </c>
      <c r="BE141" s="21">
        <v>345.7</v>
      </c>
      <c r="BF141" s="22">
        <v>197.036192647478</v>
      </c>
      <c r="BG141" s="21">
        <v>209</v>
      </c>
      <c r="BH141" s="21">
        <v>96.7</v>
      </c>
      <c r="BI141" s="22">
        <v>462.679425837321</v>
      </c>
      <c r="BJ141" s="21">
        <v>1497.5</v>
      </c>
      <c r="BK141" s="21">
        <v>247</v>
      </c>
      <c r="BL141" s="22">
        <v>164.941569282137</v>
      </c>
      <c r="BM141" s="21">
        <v>48</v>
      </c>
      <c r="BN141" s="21">
        <v>2</v>
      </c>
      <c r="BO141" s="22">
        <v>41.6666666666667</v>
      </c>
      <c r="BP141" s="22">
        <v>0</v>
      </c>
      <c r="BQ141" s="22">
        <v>0</v>
      </c>
      <c r="BR141" s="22" t="e">
        <v>#DIV/0!</v>
      </c>
      <c r="BS141" s="21">
        <v>0</v>
      </c>
      <c r="BT141" s="21">
        <v>0</v>
      </c>
      <c r="BU141" s="22" t="e">
        <v>#DIV/0!</v>
      </c>
      <c r="BV141" s="21">
        <v>9</v>
      </c>
      <c r="BW141" s="21">
        <v>1.51</v>
      </c>
      <c r="BX141" s="22">
        <v>167.777777777778</v>
      </c>
      <c r="BY141" s="21">
        <v>0</v>
      </c>
      <c r="BZ141" s="21">
        <v>0</v>
      </c>
      <c r="CA141" s="22" t="e">
        <v>#DIV/0!</v>
      </c>
      <c r="CB141" s="21">
        <v>0</v>
      </c>
      <c r="CC141" s="21">
        <v>0</v>
      </c>
      <c r="CD141" s="21">
        <v>8868</v>
      </c>
      <c r="CE141" s="18">
        <v>59236</v>
      </c>
      <c r="CF141" s="26">
        <v>45</v>
      </c>
      <c r="CG141" s="26">
        <v>108.2</v>
      </c>
      <c r="CH141" s="26">
        <v>5</v>
      </c>
      <c r="CI141" s="26">
        <v>0</v>
      </c>
      <c r="CJ141" s="26">
        <v>8</v>
      </c>
      <c r="CK141" s="26">
        <v>83</v>
      </c>
      <c r="CL141" s="26">
        <v>32</v>
      </c>
      <c r="CM141" s="26">
        <v>25.2</v>
      </c>
      <c r="CN141" s="26">
        <v>0</v>
      </c>
      <c r="CO141" s="26"/>
      <c r="CP141" s="26">
        <v>0</v>
      </c>
      <c r="CQ141" s="26"/>
      <c r="CR141" s="26">
        <v>0</v>
      </c>
      <c r="CS141" s="26"/>
      <c r="CT141" s="26"/>
      <c r="CU141" s="26"/>
      <c r="CV141" s="33"/>
      <c r="CW141" s="33"/>
      <c r="CX141" s="34"/>
      <c r="CY141" s="32"/>
      <c r="CZ141" s="32"/>
      <c r="DA141" s="32"/>
      <c r="DB141" s="32"/>
      <c r="DC141" s="32"/>
      <c r="DD141" s="32"/>
      <c r="DE141" s="32"/>
      <c r="DF141" s="32"/>
      <c r="DG141" s="32"/>
      <c r="DH141" s="32"/>
      <c r="DI141" s="32"/>
      <c r="DJ141" s="32"/>
      <c r="DK141" s="32"/>
      <c r="DL141" s="32"/>
      <c r="DM141" s="32"/>
      <c r="DN141" s="32"/>
      <c r="DO141" s="32"/>
      <c r="DP141" s="32"/>
      <c r="DQ141" s="32"/>
      <c r="DR141" s="32"/>
      <c r="DS141" s="32"/>
      <c r="DT141" s="32"/>
      <c r="DU141" s="32"/>
      <c r="DV141" s="32"/>
      <c r="DW141" s="32"/>
      <c r="DX141" s="32"/>
      <c r="DY141" s="32"/>
      <c r="DZ141" s="32"/>
      <c r="EA141" s="32"/>
      <c r="EB141" s="32"/>
      <c r="EC141" s="32"/>
      <c r="ED141" s="32"/>
      <c r="EE141" s="32"/>
      <c r="EF141" s="32"/>
      <c r="EG141" s="32"/>
      <c r="EH141" s="32"/>
      <c r="EI141" s="32"/>
      <c r="EJ141" s="32"/>
      <c r="EK141" s="32"/>
      <c r="EL141" s="32"/>
      <c r="EM141" s="32"/>
      <c r="EN141" s="32"/>
    </row>
    <row r="142" ht="14.25" spans="50:144">
      <c r="AX142" s="14"/>
      <c r="AY142" s="28"/>
      <c r="AZ142" s="3" t="s">
        <v>102</v>
      </c>
      <c r="BA142" s="35" t="s">
        <v>2</v>
      </c>
      <c r="BB142" s="36">
        <v>40690.7</v>
      </c>
      <c r="BC142" s="37">
        <v>85750.9</v>
      </c>
      <c r="BD142" s="21">
        <v>22642</v>
      </c>
      <c r="BE142" s="21">
        <v>3995.9</v>
      </c>
      <c r="BF142" s="22">
        <v>176.481759561876</v>
      </c>
      <c r="BG142" s="21">
        <v>4968</v>
      </c>
      <c r="BH142" s="21">
        <v>1089.4</v>
      </c>
      <c r="BI142" s="22">
        <v>219.283413848631</v>
      </c>
      <c r="BJ142" s="21">
        <v>16481</v>
      </c>
      <c r="BK142" s="21">
        <v>2723</v>
      </c>
      <c r="BL142" s="22">
        <v>165.220557005036</v>
      </c>
      <c r="BM142" s="21">
        <v>368</v>
      </c>
      <c r="BN142" s="21">
        <v>50.3</v>
      </c>
      <c r="BO142" s="22">
        <v>136.684782608696</v>
      </c>
      <c r="BP142" s="22">
        <v>0</v>
      </c>
      <c r="BQ142" s="22">
        <v>0</v>
      </c>
      <c r="BR142" s="22" t="e">
        <v>#DIV/0!</v>
      </c>
      <c r="BS142" s="21">
        <v>825</v>
      </c>
      <c r="BT142" s="21">
        <v>133.2</v>
      </c>
      <c r="BU142" s="22">
        <v>161.454545454545</v>
      </c>
      <c r="BV142" s="21">
        <v>2738</v>
      </c>
      <c r="BW142" s="21">
        <v>119</v>
      </c>
      <c r="BX142" s="22">
        <v>43.4623813002191</v>
      </c>
      <c r="BY142" s="21">
        <v>0</v>
      </c>
      <c r="BZ142" s="21">
        <v>0</v>
      </c>
      <c r="CA142" s="22" t="e">
        <v>#DIV/0!</v>
      </c>
      <c r="CB142" s="21">
        <v>180.5</v>
      </c>
      <c r="CC142" s="21">
        <v>62</v>
      </c>
      <c r="CD142" s="21">
        <v>13616</v>
      </c>
      <c r="CE142" s="18">
        <v>76525</v>
      </c>
      <c r="CF142" s="26">
        <v>1514.2</v>
      </c>
      <c r="CG142" s="26">
        <v>5049</v>
      </c>
      <c r="CH142" s="26">
        <v>1349.2</v>
      </c>
      <c r="CI142" s="26">
        <v>4722</v>
      </c>
      <c r="CJ142" s="26">
        <v>0</v>
      </c>
      <c r="CK142" s="26">
        <v>0</v>
      </c>
      <c r="CL142" s="26">
        <v>165</v>
      </c>
      <c r="CM142" s="26">
        <v>327</v>
      </c>
      <c r="CN142" s="26">
        <v>0</v>
      </c>
      <c r="CO142" s="26">
        <v>0</v>
      </c>
      <c r="CP142" s="26">
        <v>0</v>
      </c>
      <c r="CQ142" s="26"/>
      <c r="CR142" s="26">
        <v>0</v>
      </c>
      <c r="CS142" s="26"/>
      <c r="CT142" s="26"/>
      <c r="CU142" s="26"/>
      <c r="CV142" s="33"/>
      <c r="CW142" s="33"/>
      <c r="CX142" s="34"/>
      <c r="CY142" s="32"/>
      <c r="CZ142" s="32"/>
      <c r="DA142" s="32"/>
      <c r="DB142" s="32"/>
      <c r="DC142" s="32"/>
      <c r="DD142" s="32"/>
      <c r="DE142" s="32"/>
      <c r="DF142" s="32"/>
      <c r="DG142" s="32"/>
      <c r="DH142" s="32"/>
      <c r="DI142" s="32"/>
      <c r="DJ142" s="32"/>
      <c r="DK142" s="32"/>
      <c r="DL142" s="32"/>
      <c r="DM142" s="32"/>
      <c r="DN142" s="32"/>
      <c r="DO142" s="32"/>
      <c r="DP142" s="32"/>
      <c r="DQ142" s="32"/>
      <c r="DR142" s="32"/>
      <c r="DS142" s="32"/>
      <c r="DT142" s="32"/>
      <c r="DU142" s="32"/>
      <c r="DV142" s="32"/>
      <c r="DW142" s="32"/>
      <c r="DX142" s="32"/>
      <c r="DY142" s="32"/>
      <c r="DZ142" s="32"/>
      <c r="EA142" s="32"/>
      <c r="EB142" s="32"/>
      <c r="EC142" s="32"/>
      <c r="ED142" s="32"/>
      <c r="EE142" s="32"/>
      <c r="EF142" s="32"/>
      <c r="EG142" s="32"/>
      <c r="EH142" s="32"/>
      <c r="EI142" s="32"/>
      <c r="EJ142" s="32"/>
      <c r="EK142" s="32"/>
      <c r="EL142" s="32"/>
      <c r="EM142" s="32"/>
      <c r="EN142" s="32"/>
    </row>
    <row r="143" ht="14.25" spans="50:144">
      <c r="AX143" s="14"/>
      <c r="AY143" s="28"/>
      <c r="AZ143" s="3" t="s">
        <v>103</v>
      </c>
      <c r="BA143" s="35" t="s">
        <v>2</v>
      </c>
      <c r="BB143" s="36">
        <v>16885.7</v>
      </c>
      <c r="BC143" s="37">
        <v>61146.4</v>
      </c>
      <c r="BD143" s="21">
        <v>7075</v>
      </c>
      <c r="BE143" s="21">
        <v>1221.1</v>
      </c>
      <c r="BF143" s="22">
        <v>172.593639575972</v>
      </c>
      <c r="BG143" s="21">
        <v>3199</v>
      </c>
      <c r="BH143" s="21">
        <v>600.3</v>
      </c>
      <c r="BI143" s="22">
        <v>187.652391372304</v>
      </c>
      <c r="BJ143" s="21">
        <v>3851</v>
      </c>
      <c r="BK143" s="21">
        <v>617.6</v>
      </c>
      <c r="BL143" s="22">
        <v>160.373928849649</v>
      </c>
      <c r="BM143" s="21">
        <v>20</v>
      </c>
      <c r="BN143" s="21">
        <v>2.2</v>
      </c>
      <c r="BO143" s="22">
        <v>110</v>
      </c>
      <c r="BP143" s="22">
        <v>5</v>
      </c>
      <c r="BQ143" s="22">
        <v>1</v>
      </c>
      <c r="BR143" s="22">
        <v>200</v>
      </c>
      <c r="BS143" s="21">
        <v>0</v>
      </c>
      <c r="BT143" s="21">
        <v>0</v>
      </c>
      <c r="BU143" s="22" t="e">
        <v>#DIV/0!</v>
      </c>
      <c r="BV143" s="21">
        <v>1193.7</v>
      </c>
      <c r="BW143" s="21">
        <v>61.7</v>
      </c>
      <c r="BX143" s="22">
        <v>51.688028817961</v>
      </c>
      <c r="BY143" s="21">
        <v>0</v>
      </c>
      <c r="BZ143" s="21">
        <v>0</v>
      </c>
      <c r="CA143" s="22" t="e">
        <v>#DIV/0!</v>
      </c>
      <c r="CB143" s="21">
        <v>0</v>
      </c>
      <c r="CC143" s="21">
        <v>22.9</v>
      </c>
      <c r="CD143" s="21">
        <v>8212</v>
      </c>
      <c r="CE143" s="18">
        <v>57225.9</v>
      </c>
      <c r="CF143" s="26">
        <v>405</v>
      </c>
      <c r="CG143" s="26">
        <v>2614.8</v>
      </c>
      <c r="CH143" s="26">
        <v>320</v>
      </c>
      <c r="CI143" s="26">
        <v>1847.5</v>
      </c>
      <c r="CJ143" s="26">
        <v>85</v>
      </c>
      <c r="CK143" s="26">
        <v>767.3</v>
      </c>
      <c r="CL143" s="26">
        <v>0</v>
      </c>
      <c r="CM143" s="26">
        <v>0</v>
      </c>
      <c r="CN143" s="26">
        <v>0</v>
      </c>
      <c r="CO143" s="26">
        <v>0</v>
      </c>
      <c r="CP143" s="26">
        <v>0</v>
      </c>
      <c r="CQ143" s="26"/>
      <c r="CR143" s="26">
        <v>0</v>
      </c>
      <c r="CS143" s="26"/>
      <c r="CT143" s="26"/>
      <c r="CU143" s="26"/>
      <c r="CV143" s="33"/>
      <c r="CW143" s="33"/>
      <c r="CX143" s="34"/>
      <c r="CY143" s="32"/>
      <c r="CZ143" s="32"/>
      <c r="DA143" s="32"/>
      <c r="DB143" s="32"/>
      <c r="DC143" s="32"/>
      <c r="DD143" s="32"/>
      <c r="DE143" s="32"/>
      <c r="DF143" s="32"/>
      <c r="DG143" s="32"/>
      <c r="DH143" s="32"/>
      <c r="DI143" s="32"/>
      <c r="DJ143" s="32"/>
      <c r="DK143" s="32"/>
      <c r="DL143" s="32"/>
      <c r="DM143" s="32"/>
      <c r="DN143" s="32"/>
      <c r="DO143" s="32"/>
      <c r="DP143" s="32"/>
      <c r="DQ143" s="32"/>
      <c r="DR143" s="32"/>
      <c r="DS143" s="32"/>
      <c r="DT143" s="32"/>
      <c r="DU143" s="32"/>
      <c r="DV143" s="32"/>
      <c r="DW143" s="32"/>
      <c r="DX143" s="32"/>
      <c r="DY143" s="32"/>
      <c r="DZ143" s="32"/>
      <c r="EA143" s="32"/>
      <c r="EB143" s="32"/>
      <c r="EC143" s="32"/>
      <c r="ED143" s="32"/>
      <c r="EE143" s="32"/>
      <c r="EF143" s="32"/>
      <c r="EG143" s="32"/>
      <c r="EH143" s="32"/>
      <c r="EI143" s="32"/>
      <c r="EJ143" s="32"/>
      <c r="EK143" s="32"/>
      <c r="EL143" s="32"/>
      <c r="EM143" s="32"/>
      <c r="EN143" s="32"/>
    </row>
    <row r="144" ht="14.25" spans="50:144">
      <c r="AX144" s="14"/>
      <c r="AY144" s="28"/>
      <c r="AZ144" s="3" t="s">
        <v>114</v>
      </c>
      <c r="BA144" s="35" t="s">
        <v>2</v>
      </c>
      <c r="BB144" s="36">
        <v>43697</v>
      </c>
      <c r="BC144" s="37">
        <v>57683</v>
      </c>
      <c r="BD144" s="21">
        <v>23556</v>
      </c>
      <c r="BE144" s="21">
        <v>3878.4</v>
      </c>
      <c r="BF144" s="22">
        <v>164.645950076414</v>
      </c>
      <c r="BG144" s="21">
        <v>5819</v>
      </c>
      <c r="BH144" s="21">
        <v>1169</v>
      </c>
      <c r="BI144" s="22">
        <v>200.893624334078</v>
      </c>
      <c r="BJ144" s="21">
        <v>14650</v>
      </c>
      <c r="BK144" s="21">
        <v>2301</v>
      </c>
      <c r="BL144" s="22">
        <v>157.064846416382</v>
      </c>
      <c r="BM144" s="21">
        <v>1782</v>
      </c>
      <c r="BN144" s="21">
        <v>198</v>
      </c>
      <c r="BO144" s="22">
        <v>111.111111111111</v>
      </c>
      <c r="BP144" s="22">
        <v>128</v>
      </c>
      <c r="BQ144" s="22">
        <v>22</v>
      </c>
      <c r="BR144" s="22">
        <v>171.875</v>
      </c>
      <c r="BS144" s="21">
        <v>1177</v>
      </c>
      <c r="BT144" s="21">
        <v>188.4</v>
      </c>
      <c r="BU144" s="22">
        <v>160.067969413764</v>
      </c>
      <c r="BV144" s="21">
        <v>2561</v>
      </c>
      <c r="BW144" s="21">
        <v>122.6</v>
      </c>
      <c r="BX144" s="22">
        <v>47.8719250292854</v>
      </c>
      <c r="BY144" s="21">
        <v>0</v>
      </c>
      <c r="BZ144" s="21">
        <v>0</v>
      </c>
      <c r="CA144" s="22" t="e">
        <v>#DIV/0!</v>
      </c>
      <c r="CB144" s="21">
        <v>965</v>
      </c>
      <c r="CC144" s="21">
        <v>552</v>
      </c>
      <c r="CD144" s="21">
        <v>15143</v>
      </c>
      <c r="CE144" s="18">
        <v>48429</v>
      </c>
      <c r="CF144" s="26">
        <v>1472</v>
      </c>
      <c r="CG144" s="26">
        <v>4701</v>
      </c>
      <c r="CH144" s="26">
        <v>805</v>
      </c>
      <c r="CI144" s="26">
        <v>3025</v>
      </c>
      <c r="CJ144" s="26">
        <v>372</v>
      </c>
      <c r="CK144" s="26">
        <v>1114</v>
      </c>
      <c r="CL144" s="26">
        <v>295</v>
      </c>
      <c r="CM144" s="26">
        <v>562</v>
      </c>
      <c r="CN144" s="26">
        <v>0</v>
      </c>
      <c r="CO144" s="26">
        <v>0</v>
      </c>
      <c r="CP144" s="26">
        <v>0</v>
      </c>
      <c r="CQ144" s="26"/>
      <c r="CR144" s="26">
        <v>0</v>
      </c>
      <c r="CS144" s="26"/>
      <c r="CT144" s="26"/>
      <c r="CU144" s="26"/>
      <c r="CV144" s="33"/>
      <c r="CW144" s="33"/>
      <c r="CX144" s="34"/>
      <c r="CY144" s="32"/>
      <c r="CZ144" s="32"/>
      <c r="DA144" s="32"/>
      <c r="DB144" s="32"/>
      <c r="DC144" s="32"/>
      <c r="DD144" s="32"/>
      <c r="DE144" s="32"/>
      <c r="DF144" s="32"/>
      <c r="DG144" s="32"/>
      <c r="DH144" s="32"/>
      <c r="DI144" s="32"/>
      <c r="DJ144" s="32"/>
      <c r="DK144" s="32"/>
      <c r="DL144" s="32"/>
      <c r="DM144" s="32"/>
      <c r="DN144" s="32"/>
      <c r="DO144" s="32"/>
      <c r="DP144" s="32"/>
      <c r="DQ144" s="32"/>
      <c r="DR144" s="32"/>
      <c r="DS144" s="32"/>
      <c r="DT144" s="32"/>
      <c r="DU144" s="32"/>
      <c r="DV144" s="32"/>
      <c r="DW144" s="32"/>
      <c r="DX144" s="32"/>
      <c r="DY144" s="32"/>
      <c r="DZ144" s="32"/>
      <c r="EA144" s="32"/>
      <c r="EB144" s="32"/>
      <c r="EC144" s="32"/>
      <c r="ED144" s="32"/>
      <c r="EE144" s="32"/>
      <c r="EF144" s="32"/>
      <c r="EG144" s="32"/>
      <c r="EH144" s="32"/>
      <c r="EI144" s="32"/>
      <c r="EJ144" s="32"/>
      <c r="EK144" s="32"/>
      <c r="EL144" s="32"/>
      <c r="EM144" s="32"/>
      <c r="EN144" s="32"/>
    </row>
    <row r="145" ht="14.25" spans="50:144">
      <c r="AX145" s="14"/>
      <c r="AY145" s="28"/>
      <c r="AZ145" s="3" t="s">
        <v>104</v>
      </c>
      <c r="BA145" s="35" t="s">
        <v>2</v>
      </c>
      <c r="BB145" s="36">
        <v>44995.8</v>
      </c>
      <c r="BC145" s="37">
        <v>60030.78</v>
      </c>
      <c r="BD145" s="21">
        <v>24381</v>
      </c>
      <c r="BE145" s="21">
        <v>6398.58</v>
      </c>
      <c r="BF145" s="22">
        <v>262.441245231943</v>
      </c>
      <c r="BG145" s="21">
        <v>16650</v>
      </c>
      <c r="BH145" s="21">
        <v>5007</v>
      </c>
      <c r="BI145" s="22">
        <v>300.720720720721</v>
      </c>
      <c r="BJ145" s="21">
        <v>7731</v>
      </c>
      <c r="BK145" s="21">
        <v>1391.58</v>
      </c>
      <c r="BL145" s="22">
        <v>180</v>
      </c>
      <c r="BM145" s="21">
        <v>0</v>
      </c>
      <c r="BN145" s="21">
        <v>0</v>
      </c>
      <c r="BO145" s="22" t="e">
        <v>#DIV/0!</v>
      </c>
      <c r="BP145" s="22">
        <v>0</v>
      </c>
      <c r="BQ145" s="22">
        <v>0</v>
      </c>
      <c r="BR145" s="22" t="e">
        <v>#DIV/0!</v>
      </c>
      <c r="BS145" s="21">
        <v>0</v>
      </c>
      <c r="BT145" s="21">
        <v>0</v>
      </c>
      <c r="BU145" s="22" t="e">
        <v>#DIV/0!</v>
      </c>
      <c r="BV145" s="21">
        <v>2680</v>
      </c>
      <c r="BW145" s="21">
        <v>132.6</v>
      </c>
      <c r="BX145" s="22">
        <v>49.4776119402985</v>
      </c>
      <c r="BY145" s="21">
        <v>0</v>
      </c>
      <c r="BZ145" s="21">
        <v>0</v>
      </c>
      <c r="CA145" s="22" t="e">
        <v>#DIV/0!</v>
      </c>
      <c r="CB145" s="21">
        <v>660</v>
      </c>
      <c r="CC145" s="21">
        <v>367</v>
      </c>
      <c r="CD145" s="21">
        <v>16679.8</v>
      </c>
      <c r="CE145" s="18">
        <v>50806</v>
      </c>
      <c r="CF145" s="26">
        <v>595</v>
      </c>
      <c r="CG145" s="26">
        <v>2326.6</v>
      </c>
      <c r="CH145" s="26">
        <v>448</v>
      </c>
      <c r="CI145" s="26">
        <v>1881.6</v>
      </c>
      <c r="CJ145" s="26">
        <v>60</v>
      </c>
      <c r="CK145" s="26">
        <v>212</v>
      </c>
      <c r="CL145" s="26">
        <v>87</v>
      </c>
      <c r="CM145" s="26">
        <v>233</v>
      </c>
      <c r="CN145" s="26">
        <v>0</v>
      </c>
      <c r="CO145" s="26">
        <v>0</v>
      </c>
      <c r="CP145" s="26">
        <v>0</v>
      </c>
      <c r="CQ145" s="26"/>
      <c r="CR145" s="26">
        <v>0</v>
      </c>
      <c r="CS145" s="26"/>
      <c r="CT145" s="26"/>
      <c r="CU145" s="26"/>
      <c r="CV145" s="33"/>
      <c r="CW145" s="33"/>
      <c r="CX145" s="34"/>
      <c r="CY145" s="32"/>
      <c r="CZ145" s="32"/>
      <c r="DA145" s="32"/>
      <c r="DB145" s="32"/>
      <c r="DC145" s="32"/>
      <c r="DD145" s="32"/>
      <c r="DE145" s="32"/>
      <c r="DF145" s="32"/>
      <c r="DG145" s="32"/>
      <c r="DH145" s="32"/>
      <c r="DI145" s="32"/>
      <c r="DJ145" s="32"/>
      <c r="DK145" s="32"/>
      <c r="DL145" s="32"/>
      <c r="DM145" s="32"/>
      <c r="DN145" s="32"/>
      <c r="DO145" s="32"/>
      <c r="DP145" s="32"/>
      <c r="DQ145" s="32"/>
      <c r="DR145" s="32"/>
      <c r="DS145" s="32"/>
      <c r="DT145" s="32"/>
      <c r="DU145" s="32"/>
      <c r="DV145" s="32"/>
      <c r="DW145" s="32"/>
      <c r="DX145" s="32"/>
      <c r="DY145" s="32"/>
      <c r="DZ145" s="32"/>
      <c r="EA145" s="32"/>
      <c r="EB145" s="32"/>
      <c r="EC145" s="32"/>
      <c r="ED145" s="32"/>
      <c r="EE145" s="32"/>
      <c r="EF145" s="32"/>
      <c r="EG145" s="32"/>
      <c r="EH145" s="32"/>
      <c r="EI145" s="32"/>
      <c r="EJ145" s="32"/>
      <c r="EK145" s="32"/>
      <c r="EL145" s="32"/>
      <c r="EM145" s="32"/>
      <c r="EN145" s="32"/>
    </row>
    <row r="146" ht="14.25" spans="50:144">
      <c r="AX146" s="14"/>
      <c r="AY146" s="28"/>
      <c r="AZ146" s="3" t="s">
        <v>105</v>
      </c>
      <c r="BA146" s="35" t="s">
        <v>2</v>
      </c>
      <c r="BB146" s="36">
        <v>42654.4</v>
      </c>
      <c r="BC146" s="37">
        <v>55993.5</v>
      </c>
      <c r="BD146" s="21">
        <v>23177.2</v>
      </c>
      <c r="BE146" s="21">
        <v>4877.8</v>
      </c>
      <c r="BF146" s="22">
        <v>210.456828262258</v>
      </c>
      <c r="BG146" s="21">
        <v>14993</v>
      </c>
      <c r="BH146" s="21">
        <v>3156.4</v>
      </c>
      <c r="BI146" s="22">
        <v>210.524911625425</v>
      </c>
      <c r="BJ146" s="21">
        <v>6294.2</v>
      </c>
      <c r="BK146" s="21">
        <v>1036.3</v>
      </c>
      <c r="BL146" s="22">
        <v>164.643640176671</v>
      </c>
      <c r="BM146" s="21">
        <v>231</v>
      </c>
      <c r="BN146" s="21">
        <v>26.1</v>
      </c>
      <c r="BO146" s="22">
        <v>112.987012987013</v>
      </c>
      <c r="BP146" s="22">
        <v>0</v>
      </c>
      <c r="BQ146" s="22">
        <v>0</v>
      </c>
      <c r="BR146" s="22" t="e">
        <v>#DIV/0!</v>
      </c>
      <c r="BS146" s="21">
        <v>1659</v>
      </c>
      <c r="BT146" s="21">
        <v>659</v>
      </c>
      <c r="BU146" s="22">
        <v>397.227245328511</v>
      </c>
      <c r="BV146" s="21">
        <v>2314</v>
      </c>
      <c r="BW146" s="21">
        <v>117.2</v>
      </c>
      <c r="BX146" s="22">
        <v>50.6482281763181</v>
      </c>
      <c r="BY146" s="21">
        <v>0</v>
      </c>
      <c r="BZ146" s="21">
        <v>0</v>
      </c>
      <c r="CA146" s="22" t="e">
        <v>#DIV/0!</v>
      </c>
      <c r="CB146" s="21">
        <v>801</v>
      </c>
      <c r="CC146" s="21">
        <v>763</v>
      </c>
      <c r="CD146" s="21">
        <v>15627</v>
      </c>
      <c r="CE146" s="18">
        <v>47845.5</v>
      </c>
      <c r="CF146" s="26">
        <v>735.2</v>
      </c>
      <c r="CG146" s="26">
        <v>2390</v>
      </c>
      <c r="CH146" s="26">
        <v>662.9</v>
      </c>
      <c r="CI146" s="26">
        <v>2144</v>
      </c>
      <c r="CJ146" s="26">
        <v>67.5</v>
      </c>
      <c r="CK146" s="26">
        <v>246</v>
      </c>
      <c r="CL146" s="26">
        <v>4.8</v>
      </c>
      <c r="CM146" s="26">
        <v>0</v>
      </c>
      <c r="CN146" s="26">
        <v>0</v>
      </c>
      <c r="CO146" s="26">
        <v>0</v>
      </c>
      <c r="CP146" s="26">
        <v>0</v>
      </c>
      <c r="CQ146" s="26"/>
      <c r="CR146" s="26">
        <v>0</v>
      </c>
      <c r="CS146" s="26"/>
      <c r="CT146" s="26"/>
      <c r="CU146" s="26"/>
      <c r="CV146" s="33"/>
      <c r="CW146" s="33"/>
      <c r="CX146" s="34"/>
      <c r="CY146" s="32"/>
      <c r="CZ146" s="32"/>
      <c r="DA146" s="32"/>
      <c r="DB146" s="32"/>
      <c r="DC146" s="32"/>
      <c r="DD146" s="32"/>
      <c r="DE146" s="32"/>
      <c r="DF146" s="32"/>
      <c r="DG146" s="32"/>
      <c r="DH146" s="32"/>
      <c r="DI146" s="32"/>
      <c r="DJ146" s="32"/>
      <c r="DK146" s="32"/>
      <c r="DL146" s="32"/>
      <c r="DM146" s="32"/>
      <c r="DN146" s="32"/>
      <c r="DO146" s="32"/>
      <c r="DP146" s="32"/>
      <c r="DQ146" s="32"/>
      <c r="DR146" s="32"/>
      <c r="DS146" s="32"/>
      <c r="DT146" s="32"/>
      <c r="DU146" s="32"/>
      <c r="DV146" s="32"/>
      <c r="DW146" s="32"/>
      <c r="DX146" s="32"/>
      <c r="DY146" s="32"/>
      <c r="DZ146" s="32"/>
      <c r="EA146" s="32"/>
      <c r="EB146" s="32"/>
      <c r="EC146" s="32"/>
      <c r="ED146" s="32"/>
      <c r="EE146" s="32"/>
      <c r="EF146" s="32"/>
      <c r="EG146" s="32"/>
      <c r="EH146" s="32"/>
      <c r="EI146" s="32"/>
      <c r="EJ146" s="32"/>
      <c r="EK146" s="32"/>
      <c r="EL146" s="32"/>
      <c r="EM146" s="32"/>
      <c r="EN146" s="32"/>
    </row>
    <row r="147" ht="14.25" spans="50:144">
      <c r="AX147" s="14"/>
      <c r="AY147" s="28"/>
      <c r="AZ147" s="3" t="s">
        <v>106</v>
      </c>
      <c r="BA147" s="35" t="s">
        <v>2</v>
      </c>
      <c r="BB147" s="36">
        <v>50900.6</v>
      </c>
      <c r="BC147" s="37">
        <v>62609.91</v>
      </c>
      <c r="BD147" s="21">
        <v>21542.6</v>
      </c>
      <c r="BE147" s="21">
        <v>3656.05</v>
      </c>
      <c r="BF147" s="22">
        <v>169.712569513429</v>
      </c>
      <c r="BG147" s="21">
        <v>4105</v>
      </c>
      <c r="BH147" s="21">
        <v>788.63</v>
      </c>
      <c r="BI147" s="22">
        <v>192.114494518879</v>
      </c>
      <c r="BJ147" s="21">
        <v>14275</v>
      </c>
      <c r="BK147" s="21">
        <v>2397.25</v>
      </c>
      <c r="BL147" s="22">
        <v>167.933450087566</v>
      </c>
      <c r="BM147" s="21">
        <v>232.6</v>
      </c>
      <c r="BN147" s="21">
        <v>26.83</v>
      </c>
      <c r="BO147" s="22">
        <v>115.348237317283</v>
      </c>
      <c r="BP147" s="22">
        <v>0</v>
      </c>
      <c r="BQ147" s="22">
        <v>0</v>
      </c>
      <c r="BR147" s="22" t="e">
        <v>#DIV/0!</v>
      </c>
      <c r="BS147" s="21">
        <v>2930</v>
      </c>
      <c r="BT147" s="21">
        <v>443.34</v>
      </c>
      <c r="BU147" s="22">
        <v>151.310580204778</v>
      </c>
      <c r="BV147" s="21">
        <v>2198</v>
      </c>
      <c r="BW147" s="21">
        <v>105.96</v>
      </c>
      <c r="BX147" s="22">
        <v>48.2074613284804</v>
      </c>
      <c r="BY147" s="21">
        <v>0</v>
      </c>
      <c r="BZ147" s="21">
        <v>0</v>
      </c>
      <c r="CA147" s="22" t="e">
        <v>#DIV/0!</v>
      </c>
      <c r="CB147" s="21">
        <v>700</v>
      </c>
      <c r="CC147" s="21">
        <v>210</v>
      </c>
      <c r="CD147" s="21">
        <v>21920</v>
      </c>
      <c r="CE147" s="18">
        <v>55689</v>
      </c>
      <c r="CF147" s="26">
        <v>3881</v>
      </c>
      <c r="CG147" s="26">
        <v>2948.9</v>
      </c>
      <c r="CH147" s="26">
        <v>3265</v>
      </c>
      <c r="CI147" s="26">
        <v>2225.2</v>
      </c>
      <c r="CJ147" s="26">
        <v>609</v>
      </c>
      <c r="CK147" s="26">
        <v>711.7</v>
      </c>
      <c r="CL147" s="26">
        <v>7</v>
      </c>
      <c r="CM147" s="26">
        <v>12</v>
      </c>
      <c r="CN147" s="26">
        <v>0</v>
      </c>
      <c r="CO147" s="26">
        <v>0</v>
      </c>
      <c r="CP147" s="26">
        <v>659</v>
      </c>
      <c r="CQ147" s="26"/>
      <c r="CR147" s="26">
        <v>0</v>
      </c>
      <c r="CS147" s="26"/>
      <c r="CT147" s="26"/>
      <c r="CU147" s="26"/>
      <c r="CV147" s="33"/>
      <c r="CW147" s="33"/>
      <c r="CX147" s="34"/>
      <c r="CY147" s="32"/>
      <c r="CZ147" s="32"/>
      <c r="DA147" s="32"/>
      <c r="DB147" s="32"/>
      <c r="DC147" s="32"/>
      <c r="DD147" s="32"/>
      <c r="DE147" s="32"/>
      <c r="DF147" s="32"/>
      <c r="DG147" s="32"/>
      <c r="DH147" s="32"/>
      <c r="DI147" s="32"/>
      <c r="DJ147" s="32"/>
      <c r="DK147" s="32"/>
      <c r="DL147" s="32"/>
      <c r="DM147" s="32"/>
      <c r="DN147" s="32"/>
      <c r="DO147" s="32"/>
      <c r="DP147" s="32"/>
      <c r="DQ147" s="32"/>
      <c r="DR147" s="32"/>
      <c r="DS147" s="32"/>
      <c r="DT147" s="32"/>
      <c r="DU147" s="32"/>
      <c r="DV147" s="32"/>
      <c r="DW147" s="32"/>
      <c r="DX147" s="32"/>
      <c r="DY147" s="32"/>
      <c r="DZ147" s="32"/>
      <c r="EA147" s="32"/>
      <c r="EB147" s="32"/>
      <c r="EC147" s="32"/>
      <c r="ED147" s="32"/>
      <c r="EE147" s="32"/>
      <c r="EF147" s="32"/>
      <c r="EG147" s="32"/>
      <c r="EH147" s="32"/>
      <c r="EI147" s="32"/>
      <c r="EJ147" s="32"/>
      <c r="EK147" s="32"/>
      <c r="EL147" s="32"/>
      <c r="EM147" s="32"/>
      <c r="EN147" s="32"/>
    </row>
    <row r="148" ht="14.25" spans="50:144">
      <c r="AX148" s="14"/>
      <c r="AY148" s="28"/>
      <c r="AZ148" s="3" t="s">
        <v>107</v>
      </c>
      <c r="BA148" s="35" t="s">
        <v>2</v>
      </c>
      <c r="BB148" s="36">
        <v>40563.2</v>
      </c>
      <c r="BC148" s="37">
        <v>62144.3</v>
      </c>
      <c r="BD148" s="21">
        <v>20484.7</v>
      </c>
      <c r="BE148" s="21">
        <v>3672.5</v>
      </c>
      <c r="BF148" s="22">
        <v>179.280145669695</v>
      </c>
      <c r="BG148" s="21">
        <v>6039.7</v>
      </c>
      <c r="BH148" s="21">
        <v>1268.3</v>
      </c>
      <c r="BI148" s="22">
        <v>209.993873867907</v>
      </c>
      <c r="BJ148" s="21">
        <v>12732</v>
      </c>
      <c r="BK148" s="21">
        <v>2075</v>
      </c>
      <c r="BL148" s="22">
        <v>162.975180647188</v>
      </c>
      <c r="BM148" s="21">
        <v>592.2</v>
      </c>
      <c r="BN148" s="21">
        <v>87.5</v>
      </c>
      <c r="BO148" s="22">
        <v>147.754137115839</v>
      </c>
      <c r="BP148" s="22">
        <v>20.8</v>
      </c>
      <c r="BQ148" s="22">
        <v>3.7</v>
      </c>
      <c r="BR148" s="22">
        <v>177.884615384615</v>
      </c>
      <c r="BS148" s="21">
        <v>1100</v>
      </c>
      <c r="BT148" s="21">
        <v>238</v>
      </c>
      <c r="BU148" s="22">
        <v>216.363636363636</v>
      </c>
      <c r="BV148" s="21">
        <v>2110.4</v>
      </c>
      <c r="BW148" s="21">
        <v>113</v>
      </c>
      <c r="BX148" s="22">
        <v>53.5443517816528</v>
      </c>
      <c r="BY148" s="21">
        <v>0</v>
      </c>
      <c r="BZ148" s="21">
        <v>0</v>
      </c>
      <c r="CA148" s="22" t="e">
        <v>#DIV/0!</v>
      </c>
      <c r="CB148" s="21">
        <v>547</v>
      </c>
      <c r="CC148" s="21">
        <v>369</v>
      </c>
      <c r="CD148" s="21">
        <v>15945.1</v>
      </c>
      <c r="CE148" s="18">
        <v>53989.6</v>
      </c>
      <c r="CF148" s="26">
        <v>1052</v>
      </c>
      <c r="CG148" s="26">
        <v>4000.2</v>
      </c>
      <c r="CH148" s="26">
        <v>760</v>
      </c>
      <c r="CI148" s="26">
        <v>3028.5</v>
      </c>
      <c r="CJ148" s="26">
        <v>244</v>
      </c>
      <c r="CK148" s="26">
        <v>923.7</v>
      </c>
      <c r="CL148" s="26">
        <v>48</v>
      </c>
      <c r="CM148" s="26">
        <v>48</v>
      </c>
      <c r="CN148" s="26">
        <v>0</v>
      </c>
      <c r="CO148" s="26">
        <v>0</v>
      </c>
      <c r="CP148" s="26">
        <v>424</v>
      </c>
      <c r="CQ148" s="26"/>
      <c r="CR148" s="26">
        <v>383</v>
      </c>
      <c r="CS148" s="26"/>
      <c r="CT148" s="26"/>
      <c r="CU148" s="26"/>
      <c r="CV148" s="33"/>
      <c r="CW148" s="33"/>
      <c r="CX148" s="34"/>
      <c r="CY148" s="32"/>
      <c r="CZ148" s="32"/>
      <c r="DA148" s="32"/>
      <c r="DB148" s="32"/>
      <c r="DC148" s="32"/>
      <c r="DD148" s="32"/>
      <c r="DE148" s="32"/>
      <c r="DF148" s="32"/>
      <c r="DG148" s="32"/>
      <c r="DH148" s="32"/>
      <c r="DI148" s="32"/>
      <c r="DJ148" s="32"/>
      <c r="DK148" s="32"/>
      <c r="DL148" s="32"/>
      <c r="DM148" s="32"/>
      <c r="DN148" s="32"/>
      <c r="DO148" s="32"/>
      <c r="DP148" s="32"/>
      <c r="DQ148" s="32"/>
      <c r="DR148" s="32"/>
      <c r="DS148" s="32"/>
      <c r="DT148" s="32"/>
      <c r="DU148" s="32"/>
      <c r="DV148" s="32"/>
      <c r="DW148" s="32"/>
      <c r="DX148" s="32"/>
      <c r="DY148" s="32"/>
      <c r="DZ148" s="32"/>
      <c r="EA148" s="32"/>
      <c r="EB148" s="32"/>
      <c r="EC148" s="32"/>
      <c r="ED148" s="32"/>
      <c r="EE148" s="32"/>
      <c r="EF148" s="32"/>
      <c r="EG148" s="32"/>
      <c r="EH148" s="32"/>
      <c r="EI148" s="32"/>
      <c r="EJ148" s="32"/>
      <c r="EK148" s="32"/>
      <c r="EL148" s="32"/>
      <c r="EM148" s="32"/>
      <c r="EN148" s="32"/>
    </row>
    <row r="149" ht="14.25" spans="50:144">
      <c r="AX149" s="14"/>
      <c r="AY149" s="28"/>
      <c r="AZ149" s="3" t="s">
        <v>108</v>
      </c>
      <c r="BA149" s="35" t="s">
        <v>2</v>
      </c>
      <c r="BB149" s="36">
        <v>19331.45</v>
      </c>
      <c r="BC149" s="37">
        <v>39854.12</v>
      </c>
      <c r="BD149" s="21">
        <v>9321.6</v>
      </c>
      <c r="BE149" s="21">
        <v>1620.52</v>
      </c>
      <c r="BF149" s="22">
        <v>173.845691726742</v>
      </c>
      <c r="BG149" s="21">
        <v>791.4</v>
      </c>
      <c r="BH149" s="21">
        <v>159.4</v>
      </c>
      <c r="BI149" s="22">
        <v>201.415213545615</v>
      </c>
      <c r="BJ149" s="21">
        <v>7031</v>
      </c>
      <c r="BK149" s="21">
        <v>1216.36</v>
      </c>
      <c r="BL149" s="22">
        <v>172.999573318162</v>
      </c>
      <c r="BM149" s="21">
        <v>175</v>
      </c>
      <c r="BN149" s="21">
        <v>25.06</v>
      </c>
      <c r="BO149" s="22">
        <v>143.2</v>
      </c>
      <c r="BP149" s="22">
        <v>0</v>
      </c>
      <c r="BQ149" s="22">
        <v>0</v>
      </c>
      <c r="BR149" s="22" t="e">
        <v>#DIV/0!</v>
      </c>
      <c r="BS149" s="21">
        <v>1324.2</v>
      </c>
      <c r="BT149" s="21">
        <v>219.7</v>
      </c>
      <c r="BU149" s="22">
        <v>165.911493732065</v>
      </c>
      <c r="BV149" s="21">
        <v>608.95</v>
      </c>
      <c r="BW149" s="21">
        <v>32.9</v>
      </c>
      <c r="BX149" s="22">
        <v>54.0274242548649</v>
      </c>
      <c r="BY149" s="21">
        <v>235.7</v>
      </c>
      <c r="BZ149" s="21">
        <v>556.7</v>
      </c>
      <c r="CA149" s="22">
        <v>2361.90072125583</v>
      </c>
      <c r="CB149" s="21">
        <v>0</v>
      </c>
      <c r="CC149" s="21">
        <v>0</v>
      </c>
      <c r="CD149" s="21">
        <v>6946.8</v>
      </c>
      <c r="CE149" s="18">
        <v>26164</v>
      </c>
      <c r="CF149" s="26">
        <v>2218.4</v>
      </c>
      <c r="CG149" s="26">
        <v>11480</v>
      </c>
      <c r="CH149" s="26">
        <v>1585.7</v>
      </c>
      <c r="CI149" s="26">
        <v>10403</v>
      </c>
      <c r="CJ149" s="26">
        <v>632.7</v>
      </c>
      <c r="CK149" s="26">
        <v>1077</v>
      </c>
      <c r="CL149" s="26">
        <v>0</v>
      </c>
      <c r="CM149" s="26">
        <v>0</v>
      </c>
      <c r="CN149" s="26">
        <v>0</v>
      </c>
      <c r="CO149" s="26">
        <v>0</v>
      </c>
      <c r="CP149" s="26">
        <v>0</v>
      </c>
      <c r="CQ149" s="26"/>
      <c r="CR149" s="26">
        <v>0</v>
      </c>
      <c r="CS149" s="26"/>
      <c r="CT149" s="26"/>
      <c r="CU149" s="26"/>
      <c r="CV149" s="33"/>
      <c r="CW149" s="33"/>
      <c r="CX149" s="34"/>
      <c r="CY149" s="32"/>
      <c r="CZ149" s="32"/>
      <c r="DA149" s="32"/>
      <c r="DB149" s="32"/>
      <c r="DC149" s="32"/>
      <c r="DD149" s="32"/>
      <c r="DE149" s="32"/>
      <c r="DF149" s="32"/>
      <c r="DG149" s="32"/>
      <c r="DH149" s="32"/>
      <c r="DI149" s="32"/>
      <c r="DJ149" s="32"/>
      <c r="DK149" s="32"/>
      <c r="DL149" s="32"/>
      <c r="DM149" s="32"/>
      <c r="DN149" s="32"/>
      <c r="DO149" s="32"/>
      <c r="DP149" s="32"/>
      <c r="DQ149" s="32"/>
      <c r="DR149" s="32"/>
      <c r="DS149" s="32"/>
      <c r="DT149" s="32"/>
      <c r="DU149" s="32"/>
      <c r="DV149" s="32"/>
      <c r="DW149" s="32"/>
      <c r="DX149" s="32"/>
      <c r="DY149" s="32"/>
      <c r="DZ149" s="32"/>
      <c r="EA149" s="32"/>
      <c r="EB149" s="32"/>
      <c r="EC149" s="32"/>
      <c r="ED149" s="32"/>
      <c r="EE149" s="32"/>
      <c r="EF149" s="32"/>
      <c r="EG149" s="32"/>
      <c r="EH149" s="32"/>
      <c r="EI149" s="32"/>
      <c r="EJ149" s="32"/>
      <c r="EK149" s="32"/>
      <c r="EL149" s="32"/>
      <c r="EM149" s="32"/>
      <c r="EN149" s="32"/>
    </row>
    <row r="150" ht="14.25" spans="50:144">
      <c r="AX150" s="14"/>
      <c r="AY150" s="28"/>
      <c r="AZ150" s="3" t="s">
        <v>109</v>
      </c>
      <c r="BA150" s="35" t="s">
        <v>2</v>
      </c>
      <c r="BB150" s="36">
        <v>61702.1</v>
      </c>
      <c r="BC150" s="37">
        <v>76453.1</v>
      </c>
      <c r="BD150" s="21">
        <v>29858.1</v>
      </c>
      <c r="BE150" s="21">
        <v>4668.9</v>
      </c>
      <c r="BF150" s="22">
        <v>156.369628342058</v>
      </c>
      <c r="BG150" s="21">
        <v>4537.6</v>
      </c>
      <c r="BH150" s="21">
        <v>973</v>
      </c>
      <c r="BI150" s="22">
        <v>214.43053596615</v>
      </c>
      <c r="BJ150" s="21">
        <v>23547</v>
      </c>
      <c r="BK150" s="21">
        <v>3323</v>
      </c>
      <c r="BL150" s="22">
        <v>141.122011296556</v>
      </c>
      <c r="BM150" s="21">
        <v>394.5</v>
      </c>
      <c r="BN150" s="21">
        <v>43.4</v>
      </c>
      <c r="BO150" s="22">
        <v>110.012674271229</v>
      </c>
      <c r="BP150" s="22">
        <v>0</v>
      </c>
      <c r="BQ150" s="22">
        <v>0</v>
      </c>
      <c r="BR150" s="22" t="e">
        <v>#DIV/0!</v>
      </c>
      <c r="BS150" s="21">
        <v>1379</v>
      </c>
      <c r="BT150" s="21">
        <v>329.5</v>
      </c>
      <c r="BU150" s="22">
        <v>238.941261783901</v>
      </c>
      <c r="BV150" s="21">
        <v>3025</v>
      </c>
      <c r="BW150" s="21">
        <v>152.2</v>
      </c>
      <c r="BX150" s="22">
        <v>50.3140495867769</v>
      </c>
      <c r="BY150" s="21">
        <v>98</v>
      </c>
      <c r="BZ150" s="21">
        <v>243</v>
      </c>
      <c r="CA150" s="22">
        <v>2479.59183673469</v>
      </c>
      <c r="CB150" s="21">
        <v>0</v>
      </c>
      <c r="CC150" s="21">
        <v>0</v>
      </c>
      <c r="CD150" s="21">
        <v>22667</v>
      </c>
      <c r="CE150" s="18">
        <v>50195</v>
      </c>
      <c r="CF150" s="26">
        <v>6054</v>
      </c>
      <c r="CG150" s="26">
        <v>21194</v>
      </c>
      <c r="CH150" s="26">
        <v>4319</v>
      </c>
      <c r="CI150" s="26">
        <v>17763</v>
      </c>
      <c r="CJ150" s="26">
        <v>1735</v>
      </c>
      <c r="CK150" s="26">
        <v>3431</v>
      </c>
      <c r="CL150" s="26">
        <v>0</v>
      </c>
      <c r="CM150" s="26">
        <v>0</v>
      </c>
      <c r="CN150" s="26">
        <v>0</v>
      </c>
      <c r="CO150" s="26">
        <v>0</v>
      </c>
      <c r="CP150" s="26">
        <v>0</v>
      </c>
      <c r="CQ150" s="26"/>
      <c r="CR150" s="26">
        <v>0</v>
      </c>
      <c r="CS150" s="26"/>
      <c r="CT150" s="26"/>
      <c r="CU150" s="26"/>
      <c r="CV150" s="33"/>
      <c r="CW150" s="33"/>
      <c r="CX150" s="34"/>
      <c r="CY150" s="32"/>
      <c r="CZ150" s="32"/>
      <c r="DA150" s="32"/>
      <c r="DB150" s="32"/>
      <c r="DC150" s="32"/>
      <c r="DD150" s="32"/>
      <c r="DE150" s="32"/>
      <c r="DF150" s="32"/>
      <c r="DG150" s="32"/>
      <c r="DH150" s="32"/>
      <c r="DI150" s="32"/>
      <c r="DJ150" s="32"/>
      <c r="DK150" s="32"/>
      <c r="DL150" s="32"/>
      <c r="DM150" s="32"/>
      <c r="DN150" s="32"/>
      <c r="DO150" s="32"/>
      <c r="DP150" s="32"/>
      <c r="DQ150" s="32"/>
      <c r="DR150" s="32"/>
      <c r="DS150" s="32"/>
      <c r="DT150" s="32"/>
      <c r="DU150" s="32"/>
      <c r="DV150" s="32"/>
      <c r="DW150" s="32"/>
      <c r="DX150" s="32"/>
      <c r="DY150" s="32"/>
      <c r="DZ150" s="32"/>
      <c r="EA150" s="32"/>
      <c r="EB150" s="32"/>
      <c r="EC150" s="32"/>
      <c r="ED150" s="32"/>
      <c r="EE150" s="32"/>
      <c r="EF150" s="32"/>
      <c r="EG150" s="32"/>
      <c r="EH150" s="32"/>
      <c r="EI150" s="32"/>
      <c r="EJ150" s="32"/>
      <c r="EK150" s="32"/>
      <c r="EL150" s="32"/>
      <c r="EM150" s="32"/>
      <c r="EN150" s="32"/>
    </row>
    <row r="151" ht="14.25" spans="50:144">
      <c r="AX151" s="14"/>
      <c r="AY151" s="28"/>
      <c r="AZ151" s="3" t="s">
        <v>110</v>
      </c>
      <c r="BA151" s="35" t="s">
        <v>2</v>
      </c>
      <c r="BB151" s="36">
        <v>40527.5</v>
      </c>
      <c r="BC151" s="37">
        <v>79027.5592</v>
      </c>
      <c r="BD151" s="21">
        <v>18051</v>
      </c>
      <c r="BE151" s="21">
        <v>3300.9092</v>
      </c>
      <c r="BF151" s="22">
        <v>182.865724890588</v>
      </c>
      <c r="BG151" s="21">
        <v>4754</v>
      </c>
      <c r="BH151" s="21">
        <v>1112.92</v>
      </c>
      <c r="BI151" s="22">
        <v>234.101809002945</v>
      </c>
      <c r="BJ151" s="21">
        <v>11818</v>
      </c>
      <c r="BK151" s="21">
        <v>1924.5092</v>
      </c>
      <c r="BL151" s="22">
        <v>162.845591470638</v>
      </c>
      <c r="BM151" s="21">
        <v>1249</v>
      </c>
      <c r="BN151" s="21">
        <v>227.1</v>
      </c>
      <c r="BO151" s="22">
        <v>181.825460368295</v>
      </c>
      <c r="BP151" s="22">
        <v>0</v>
      </c>
      <c r="BQ151" s="22">
        <v>0</v>
      </c>
      <c r="BR151" s="22" t="e">
        <v>#DIV/0!</v>
      </c>
      <c r="BS151" s="21">
        <v>230</v>
      </c>
      <c r="BT151" s="21">
        <v>36.38</v>
      </c>
      <c r="BU151" s="22">
        <v>158.173913043478</v>
      </c>
      <c r="BV151" s="21">
        <v>3310</v>
      </c>
      <c r="BW151" s="21">
        <v>147.3</v>
      </c>
      <c r="BX151" s="22">
        <v>44.5015105740181</v>
      </c>
      <c r="BY151" s="21">
        <v>102</v>
      </c>
      <c r="BZ151" s="21">
        <v>269.2</v>
      </c>
      <c r="CA151" s="22">
        <v>2639.21568627451</v>
      </c>
      <c r="CB151" s="21">
        <v>1343</v>
      </c>
      <c r="CC151" s="21">
        <v>2388</v>
      </c>
      <c r="CD151" s="21">
        <v>15570.3</v>
      </c>
      <c r="CE151" s="18">
        <v>52077</v>
      </c>
      <c r="CF151" s="26">
        <v>1921</v>
      </c>
      <c r="CG151" s="26">
        <v>20845.15</v>
      </c>
      <c r="CH151" s="26">
        <v>1061</v>
      </c>
      <c r="CI151" s="26">
        <v>15437.4</v>
      </c>
      <c r="CJ151" s="26">
        <v>766</v>
      </c>
      <c r="CK151" s="26">
        <v>5219.52</v>
      </c>
      <c r="CL151" s="26">
        <v>94</v>
      </c>
      <c r="CM151" s="26">
        <v>188.23</v>
      </c>
      <c r="CN151" s="26">
        <v>0</v>
      </c>
      <c r="CO151" s="26">
        <v>0</v>
      </c>
      <c r="CP151" s="26">
        <v>230.2</v>
      </c>
      <c r="CQ151" s="26"/>
      <c r="CR151" s="26">
        <v>0</v>
      </c>
      <c r="CS151" s="26"/>
      <c r="CT151" s="26"/>
      <c r="CU151" s="26"/>
      <c r="CV151" s="33"/>
      <c r="CW151" s="33"/>
      <c r="CX151" s="34"/>
      <c r="CY151" s="32"/>
      <c r="CZ151" s="32"/>
      <c r="DA151" s="32"/>
      <c r="DB151" s="32"/>
      <c r="DC151" s="32"/>
      <c r="DD151" s="32"/>
      <c r="DE151" s="32"/>
      <c r="DF151" s="32"/>
      <c r="DG151" s="32"/>
      <c r="DH151" s="32"/>
      <c r="DI151" s="32"/>
      <c r="DJ151" s="32"/>
      <c r="DK151" s="32"/>
      <c r="DL151" s="32"/>
      <c r="DM151" s="32"/>
      <c r="DN151" s="32"/>
      <c r="DO151" s="32"/>
      <c r="DP151" s="32"/>
      <c r="DQ151" s="32"/>
      <c r="DR151" s="32"/>
      <c r="DS151" s="32"/>
      <c r="DT151" s="32"/>
      <c r="DU151" s="32"/>
      <c r="DV151" s="32"/>
      <c r="DW151" s="32"/>
      <c r="DX151" s="32"/>
      <c r="DY151" s="32"/>
      <c r="DZ151" s="32"/>
      <c r="EA151" s="32"/>
      <c r="EB151" s="32"/>
      <c r="EC151" s="32"/>
      <c r="ED151" s="32"/>
      <c r="EE151" s="32"/>
      <c r="EF151" s="32"/>
      <c r="EG151" s="32"/>
      <c r="EH151" s="32"/>
      <c r="EI151" s="32"/>
      <c r="EJ151" s="32"/>
      <c r="EK151" s="32"/>
      <c r="EL151" s="32"/>
      <c r="EM151" s="32"/>
      <c r="EN151" s="32"/>
    </row>
    <row r="152" ht="14.25" spans="50:144">
      <c r="AX152" s="14"/>
      <c r="AY152" s="28"/>
      <c r="AZ152" s="3" t="s">
        <v>111</v>
      </c>
      <c r="BA152" s="35" t="s">
        <v>2</v>
      </c>
      <c r="BB152" s="36">
        <v>21463.1</v>
      </c>
      <c r="BC152" s="37">
        <v>29188.48</v>
      </c>
      <c r="BD152" s="21">
        <v>8888.5</v>
      </c>
      <c r="BE152" s="21">
        <v>1790.6</v>
      </c>
      <c r="BF152" s="22">
        <v>201.451313494965</v>
      </c>
      <c r="BG152" s="21">
        <v>2937.5</v>
      </c>
      <c r="BH152" s="21">
        <v>597.5</v>
      </c>
      <c r="BI152" s="22">
        <v>203.404255319149</v>
      </c>
      <c r="BJ152" s="21">
        <v>4443</v>
      </c>
      <c r="BK152" s="21">
        <v>944.3</v>
      </c>
      <c r="BL152" s="22">
        <v>212.536574386676</v>
      </c>
      <c r="BM152" s="21">
        <v>188</v>
      </c>
      <c r="BN152" s="21">
        <v>23.9</v>
      </c>
      <c r="BO152" s="22">
        <v>127.127659574468</v>
      </c>
      <c r="BP152" s="22">
        <v>0</v>
      </c>
      <c r="BQ152" s="22">
        <v>0</v>
      </c>
      <c r="BR152" s="22" t="e">
        <v>#DIV/0!</v>
      </c>
      <c r="BS152" s="21">
        <v>1320</v>
      </c>
      <c r="BT152" s="21">
        <v>224.9</v>
      </c>
      <c r="BU152" s="22">
        <v>170.378787878788</v>
      </c>
      <c r="BV152" s="21">
        <v>1651</v>
      </c>
      <c r="BW152" s="21">
        <v>79.3</v>
      </c>
      <c r="BX152" s="21">
        <v>48.0314960629921</v>
      </c>
      <c r="BY152" s="21">
        <v>169.9</v>
      </c>
      <c r="BZ152" s="21">
        <v>379</v>
      </c>
      <c r="CA152" s="22">
        <v>932.901706886404</v>
      </c>
      <c r="CB152" s="21">
        <v>392.1</v>
      </c>
      <c r="CC152" s="21">
        <v>43.5</v>
      </c>
      <c r="CD152" s="21">
        <v>9419</v>
      </c>
      <c r="CE152" s="18">
        <v>26216</v>
      </c>
      <c r="CF152" s="26">
        <v>941.4</v>
      </c>
      <c r="CG152" s="26">
        <v>900.58</v>
      </c>
      <c r="CH152" s="26">
        <v>809.5</v>
      </c>
      <c r="CI152" s="26">
        <v>764.2</v>
      </c>
      <c r="CJ152" s="26">
        <v>96</v>
      </c>
      <c r="CK152" s="26">
        <v>87.48</v>
      </c>
      <c r="CL152" s="26">
        <v>35.9</v>
      </c>
      <c r="CM152" s="26">
        <v>48.9</v>
      </c>
      <c r="CN152" s="26">
        <v>0</v>
      </c>
      <c r="CO152" s="26">
        <v>0</v>
      </c>
      <c r="CP152" s="26">
        <v>1.2</v>
      </c>
      <c r="CQ152" s="26"/>
      <c r="CR152" s="26">
        <v>1.2</v>
      </c>
      <c r="CS152" s="26"/>
      <c r="CT152" s="26"/>
      <c r="CU152" s="26"/>
      <c r="CV152" s="33"/>
      <c r="CW152" s="33"/>
      <c r="CX152" s="34"/>
      <c r="CY152" s="32"/>
      <c r="CZ152" s="32"/>
      <c r="DA152" s="32"/>
      <c r="DB152" s="32"/>
      <c r="DC152" s="32"/>
      <c r="DD152" s="32"/>
      <c r="DE152" s="32"/>
      <c r="DF152" s="32"/>
      <c r="DG152" s="32"/>
      <c r="DH152" s="32"/>
      <c r="DI152" s="32"/>
      <c r="DJ152" s="32"/>
      <c r="DK152" s="32"/>
      <c r="DL152" s="32"/>
      <c r="DM152" s="32"/>
      <c r="DN152" s="32"/>
      <c r="DO152" s="32"/>
      <c r="DP152" s="32"/>
      <c r="DQ152" s="32"/>
      <c r="DR152" s="32"/>
      <c r="DS152" s="32"/>
      <c r="DT152" s="32"/>
      <c r="DU152" s="32"/>
      <c r="DV152" s="32"/>
      <c r="DW152" s="32"/>
      <c r="DX152" s="32"/>
      <c r="DY152" s="32"/>
      <c r="DZ152" s="32"/>
      <c r="EA152" s="32"/>
      <c r="EB152" s="32"/>
      <c r="EC152" s="32"/>
      <c r="ED152" s="32"/>
      <c r="EE152" s="32"/>
      <c r="EF152" s="32"/>
      <c r="EG152" s="32"/>
      <c r="EH152" s="32"/>
      <c r="EI152" s="32"/>
      <c r="EJ152" s="32"/>
      <c r="EK152" s="32"/>
      <c r="EL152" s="32"/>
      <c r="EM152" s="32"/>
      <c r="EN152" s="32"/>
    </row>
    <row r="153" ht="14.25" spans="50:144">
      <c r="AX153" s="14"/>
      <c r="AY153" s="28"/>
      <c r="AZ153" s="3" t="s">
        <v>112</v>
      </c>
      <c r="BA153" s="35" t="s">
        <v>2</v>
      </c>
      <c r="BB153" s="36">
        <v>23449</v>
      </c>
      <c r="BC153" s="37">
        <v>35925.86</v>
      </c>
      <c r="BD153" s="21">
        <v>12194</v>
      </c>
      <c r="BE153" s="21">
        <v>2127.66</v>
      </c>
      <c r="BF153" s="22">
        <v>174.484172543874</v>
      </c>
      <c r="BG153" s="21">
        <v>4015</v>
      </c>
      <c r="BH153" s="21">
        <v>871.4</v>
      </c>
      <c r="BI153" s="22">
        <v>217.036114570361</v>
      </c>
      <c r="BJ153" s="21">
        <v>6362</v>
      </c>
      <c r="BK153" s="21">
        <v>917</v>
      </c>
      <c r="BL153" s="22">
        <v>144.13706381641</v>
      </c>
      <c r="BM153" s="21">
        <v>202</v>
      </c>
      <c r="BN153" s="21">
        <v>26.56</v>
      </c>
      <c r="BO153" s="22">
        <v>131.485148514851</v>
      </c>
      <c r="BP153" s="22">
        <v>21</v>
      </c>
      <c r="BQ153" s="22">
        <v>19.9</v>
      </c>
      <c r="BR153" s="22">
        <v>947.619047619048</v>
      </c>
      <c r="BS153" s="21">
        <v>1594</v>
      </c>
      <c r="BT153" s="21">
        <v>292.8</v>
      </c>
      <c r="BU153" s="22">
        <v>183.688833124216</v>
      </c>
      <c r="BV153" s="21">
        <v>977</v>
      </c>
      <c r="BW153" s="21">
        <v>50</v>
      </c>
      <c r="BX153" s="21">
        <v>51.1770726714432</v>
      </c>
      <c r="BY153" s="21">
        <v>0</v>
      </c>
      <c r="BZ153" s="21">
        <v>0</v>
      </c>
      <c r="CA153" s="21" t="e">
        <v>#DIV/0!</v>
      </c>
      <c r="CB153" s="21">
        <v>375</v>
      </c>
      <c r="CC153" s="21">
        <v>1035</v>
      </c>
      <c r="CD153" s="21">
        <v>9800</v>
      </c>
      <c r="CE153" s="18">
        <v>31580</v>
      </c>
      <c r="CF153" s="26">
        <v>99</v>
      </c>
      <c r="CG153" s="26">
        <v>1133.2</v>
      </c>
      <c r="CH153" s="26">
        <v>20</v>
      </c>
      <c r="CI153" s="26">
        <v>959</v>
      </c>
      <c r="CJ153" s="26">
        <v>0</v>
      </c>
      <c r="CK153" s="26">
        <v>0</v>
      </c>
      <c r="CL153" s="26">
        <v>79</v>
      </c>
      <c r="CM153" s="26">
        <v>174.2</v>
      </c>
      <c r="CN153" s="26">
        <v>0</v>
      </c>
      <c r="CO153" s="26"/>
      <c r="CP153" s="26">
        <v>4</v>
      </c>
      <c r="CQ153" s="26"/>
      <c r="CR153" s="26">
        <v>4</v>
      </c>
      <c r="CS153" s="26"/>
      <c r="CT153" s="26"/>
      <c r="CU153" s="26"/>
      <c r="CV153" s="33"/>
      <c r="CW153" s="33"/>
      <c r="CX153" s="34"/>
      <c r="CY153" s="32"/>
      <c r="CZ153" s="32"/>
      <c r="DA153" s="32"/>
      <c r="DB153" s="32"/>
      <c r="DC153" s="32"/>
      <c r="DD153" s="32"/>
      <c r="DE153" s="32"/>
      <c r="DF153" s="32"/>
      <c r="DG153" s="32"/>
      <c r="DH153" s="32"/>
      <c r="DI153" s="32"/>
      <c r="DJ153" s="32"/>
      <c r="DK153" s="32"/>
      <c r="DL153" s="32"/>
      <c r="DM153" s="32"/>
      <c r="DN153" s="32"/>
      <c r="DO153" s="32"/>
      <c r="DP153" s="32"/>
      <c r="DQ153" s="32"/>
      <c r="DR153" s="32"/>
      <c r="DS153" s="32"/>
      <c r="DT153" s="32"/>
      <c r="DU153" s="32"/>
      <c r="DV153" s="32"/>
      <c r="DW153" s="32"/>
      <c r="DX153" s="32"/>
      <c r="DY153" s="32"/>
      <c r="DZ153" s="32"/>
      <c r="EA153" s="32"/>
      <c r="EB153" s="32"/>
      <c r="EC153" s="32"/>
      <c r="ED153" s="32"/>
      <c r="EE153" s="32"/>
      <c r="EF153" s="32"/>
      <c r="EG153" s="32"/>
      <c r="EH153" s="32"/>
      <c r="EI153" s="32"/>
      <c r="EJ153" s="32"/>
      <c r="EK153" s="32"/>
      <c r="EL153" s="32"/>
      <c r="EM153" s="32"/>
      <c r="EN153" s="32"/>
    </row>
    <row r="154" ht="14.25" spans="50:144">
      <c r="AX154" s="14"/>
      <c r="AY154" s="28"/>
      <c r="AZ154" s="3" t="s">
        <v>113</v>
      </c>
      <c r="BA154" s="35" t="s">
        <v>2</v>
      </c>
      <c r="BB154" s="36">
        <v>55035.6</v>
      </c>
      <c r="BC154" s="37">
        <v>66499.05</v>
      </c>
      <c r="BD154" s="21">
        <v>23385</v>
      </c>
      <c r="BE154" s="21">
        <v>4166.25</v>
      </c>
      <c r="BF154" s="22">
        <v>178.159076330981</v>
      </c>
      <c r="BG154" s="21">
        <v>9287</v>
      </c>
      <c r="BH154" s="21">
        <v>2040.8</v>
      </c>
      <c r="BI154" s="22">
        <v>219.748034887477</v>
      </c>
      <c r="BJ154" s="21">
        <v>12487</v>
      </c>
      <c r="BK154" s="21">
        <v>1883</v>
      </c>
      <c r="BL154" s="22">
        <v>150.79682870185</v>
      </c>
      <c r="BM154" s="21">
        <v>187</v>
      </c>
      <c r="BN154" s="21">
        <v>28.55</v>
      </c>
      <c r="BO154" s="22">
        <v>152.673796791444</v>
      </c>
      <c r="BP154" s="22">
        <v>16</v>
      </c>
      <c r="BQ154" s="22">
        <v>3.1</v>
      </c>
      <c r="BR154" s="22">
        <v>193.75</v>
      </c>
      <c r="BS154" s="21">
        <v>1408</v>
      </c>
      <c r="BT154" s="21">
        <v>210.8</v>
      </c>
      <c r="BU154" s="22">
        <v>149.715909090909</v>
      </c>
      <c r="BV154" s="21">
        <v>2603</v>
      </c>
      <c r="BW154" s="21">
        <v>158.8</v>
      </c>
      <c r="BX154" s="21">
        <v>61.0065309258548</v>
      </c>
      <c r="BY154" s="21">
        <v>0</v>
      </c>
      <c r="BZ154" s="21">
        <v>0</v>
      </c>
      <c r="CA154" s="21" t="e">
        <v>#DIV/0!</v>
      </c>
      <c r="CB154" s="21">
        <v>3988.6</v>
      </c>
      <c r="CC154" s="21">
        <v>1914</v>
      </c>
      <c r="CD154" s="21">
        <v>21607</v>
      </c>
      <c r="CE154" s="18">
        <v>53675</v>
      </c>
      <c r="CF154" s="26">
        <v>2138</v>
      </c>
      <c r="CG154" s="26">
        <v>6585</v>
      </c>
      <c r="CH154" s="26">
        <v>1135</v>
      </c>
      <c r="CI154" s="26">
        <v>2340</v>
      </c>
      <c r="CJ154" s="26">
        <v>436</v>
      </c>
      <c r="CK154" s="26">
        <v>3045</v>
      </c>
      <c r="CL154" s="26">
        <v>567</v>
      </c>
      <c r="CM154" s="26">
        <v>1200</v>
      </c>
      <c r="CN154" s="26">
        <v>0</v>
      </c>
      <c r="CO154" s="26">
        <v>0</v>
      </c>
      <c r="CP154" s="26">
        <v>1314</v>
      </c>
      <c r="CQ154" s="26"/>
      <c r="CR154" s="26">
        <v>0</v>
      </c>
      <c r="CS154" s="26"/>
      <c r="CT154" s="26"/>
      <c r="CU154" s="26"/>
      <c r="CV154" s="33"/>
      <c r="CW154" s="33"/>
      <c r="CX154" s="34"/>
      <c r="CY154" s="32"/>
      <c r="CZ154" s="32"/>
      <c r="DA154" s="32"/>
      <c r="DB154" s="32"/>
      <c r="DC154" s="32"/>
      <c r="DD154" s="32"/>
      <c r="DE154" s="32"/>
      <c r="DF154" s="32"/>
      <c r="DG154" s="32"/>
      <c r="DH154" s="32"/>
      <c r="DI154" s="32"/>
      <c r="DJ154" s="32"/>
      <c r="DK154" s="32"/>
      <c r="DL154" s="32"/>
      <c r="DM154" s="32"/>
      <c r="DN154" s="32"/>
      <c r="DO154" s="32"/>
      <c r="DP154" s="32"/>
      <c r="DQ154" s="32"/>
      <c r="DR154" s="32"/>
      <c r="DS154" s="32"/>
      <c r="DT154" s="32"/>
      <c r="DU154" s="32"/>
      <c r="DV154" s="32"/>
      <c r="DW154" s="32"/>
      <c r="DX154" s="32"/>
      <c r="DY154" s="32"/>
      <c r="DZ154" s="32"/>
      <c r="EA154" s="32"/>
      <c r="EB154" s="32"/>
      <c r="EC154" s="32"/>
      <c r="ED154" s="32"/>
      <c r="EE154" s="32"/>
      <c r="EF154" s="32"/>
      <c r="EG154" s="32"/>
      <c r="EH154" s="32"/>
      <c r="EI154" s="32"/>
      <c r="EJ154" s="32"/>
      <c r="EK154" s="32"/>
      <c r="EL154" s="32"/>
      <c r="EM154" s="32"/>
      <c r="EN154" s="32"/>
    </row>
    <row r="155" ht="14.25" spans="50:144">
      <c r="AX155" s="14"/>
      <c r="AY155" s="28"/>
      <c r="AZ155" s="3" t="s">
        <v>115</v>
      </c>
      <c r="BA155" s="35" t="s">
        <v>2</v>
      </c>
      <c r="BB155" s="36">
        <v>57419.75</v>
      </c>
      <c r="BC155" s="37">
        <v>65780.51</v>
      </c>
      <c r="BD155" s="21">
        <v>24013.95</v>
      </c>
      <c r="BE155" s="21">
        <v>4474.71</v>
      </c>
      <c r="BF155" s="22">
        <v>186.337941071752</v>
      </c>
      <c r="BG155" s="21">
        <v>11888.3</v>
      </c>
      <c r="BH155" s="21">
        <v>2614.4</v>
      </c>
      <c r="BI155" s="22">
        <v>219.913696659741</v>
      </c>
      <c r="BJ155" s="21">
        <v>9991</v>
      </c>
      <c r="BK155" s="21">
        <v>1515</v>
      </c>
      <c r="BL155" s="22">
        <v>151.636472825543</v>
      </c>
      <c r="BM155" s="21">
        <v>171.75</v>
      </c>
      <c r="BN155" s="21">
        <v>27.9</v>
      </c>
      <c r="BO155" s="22">
        <v>162.445414847162</v>
      </c>
      <c r="BP155" s="22">
        <v>5</v>
      </c>
      <c r="BQ155" s="22">
        <v>2</v>
      </c>
      <c r="BR155" s="22">
        <v>400</v>
      </c>
      <c r="BS155" s="21">
        <v>1957.9</v>
      </c>
      <c r="BT155" s="21">
        <v>315.41</v>
      </c>
      <c r="BU155" s="22">
        <v>161.096072322386</v>
      </c>
      <c r="BV155" s="21">
        <v>2923</v>
      </c>
      <c r="BW155" s="21">
        <v>135</v>
      </c>
      <c r="BX155" s="21">
        <v>46.1854259322614</v>
      </c>
      <c r="BY155" s="21">
        <v>0</v>
      </c>
      <c r="BZ155" s="21">
        <v>0</v>
      </c>
      <c r="CA155" s="21" t="e">
        <v>#DIV/0!</v>
      </c>
      <c r="CB155" s="21">
        <v>4210</v>
      </c>
      <c r="CC155" s="21">
        <v>3775</v>
      </c>
      <c r="CD155" s="21">
        <v>24492.3</v>
      </c>
      <c r="CE155" s="18">
        <v>56563</v>
      </c>
      <c r="CF155" s="26">
        <v>520.5</v>
      </c>
      <c r="CG155" s="26">
        <v>832.8</v>
      </c>
      <c r="CH155" s="26">
        <v>336.6</v>
      </c>
      <c r="CI155" s="26">
        <v>538.56</v>
      </c>
      <c r="CJ155" s="26">
        <v>183.9</v>
      </c>
      <c r="CK155" s="26">
        <v>294.24</v>
      </c>
      <c r="CL155" s="26">
        <v>0</v>
      </c>
      <c r="CM155" s="26">
        <v>0</v>
      </c>
      <c r="CN155" s="26">
        <v>0</v>
      </c>
      <c r="CO155" s="26">
        <v>0</v>
      </c>
      <c r="CP155" s="26">
        <v>1260</v>
      </c>
      <c r="CQ155" s="26"/>
      <c r="CR155" s="26">
        <v>438</v>
      </c>
      <c r="CS155" s="26"/>
      <c r="CT155" s="26"/>
      <c r="CU155" s="26"/>
      <c r="CV155" s="33"/>
      <c r="CW155" s="33"/>
      <c r="CX155" s="34"/>
      <c r="CY155" s="32"/>
      <c r="CZ155" s="32"/>
      <c r="DA155" s="32"/>
      <c r="DB155" s="32"/>
      <c r="DC155" s="32"/>
      <c r="DD155" s="32"/>
      <c r="DE155" s="32"/>
      <c r="DF155" s="32"/>
      <c r="DG155" s="32"/>
      <c r="DH155" s="32"/>
      <c r="DI155" s="32"/>
      <c r="DJ155" s="32"/>
      <c r="DK155" s="32"/>
      <c r="DL155" s="32"/>
      <c r="DM155" s="32"/>
      <c r="DN155" s="32"/>
      <c r="DO155" s="32"/>
      <c r="DP155" s="32"/>
      <c r="DQ155" s="32"/>
      <c r="DR155" s="32"/>
      <c r="DS155" s="32"/>
      <c r="DT155" s="32"/>
      <c r="DU155" s="32"/>
      <c r="DV155" s="32"/>
      <c r="DW155" s="32"/>
      <c r="DX155" s="32"/>
      <c r="DY155" s="32"/>
      <c r="DZ155" s="32"/>
      <c r="EA155" s="32"/>
      <c r="EB155" s="32"/>
      <c r="EC155" s="32"/>
      <c r="ED155" s="32"/>
      <c r="EE155" s="32"/>
      <c r="EF155" s="32"/>
      <c r="EG155" s="32"/>
      <c r="EH155" s="32"/>
      <c r="EI155" s="32"/>
      <c r="EJ155" s="32"/>
      <c r="EK155" s="32"/>
      <c r="EL155" s="32"/>
      <c r="EM155" s="32"/>
      <c r="EN155" s="32"/>
    </row>
    <row r="156" ht="14.25" spans="50:144">
      <c r="AX156" s="14"/>
      <c r="AY156" s="28"/>
      <c r="AZ156" s="3" t="s">
        <v>116</v>
      </c>
      <c r="BA156" s="35" t="s">
        <v>2</v>
      </c>
      <c r="BB156" s="36">
        <v>39539</v>
      </c>
      <c r="BC156" s="37">
        <v>48143.7</v>
      </c>
      <c r="BD156" s="21">
        <v>18485</v>
      </c>
      <c r="BE156" s="21">
        <v>3094.8</v>
      </c>
      <c r="BF156" s="22">
        <v>167.422234243982</v>
      </c>
      <c r="BG156" s="21">
        <v>7392</v>
      </c>
      <c r="BH156" s="21">
        <v>1538</v>
      </c>
      <c r="BI156" s="22">
        <v>208.062770562771</v>
      </c>
      <c r="BJ156" s="21">
        <v>9550</v>
      </c>
      <c r="BK156" s="21">
        <v>1243.1</v>
      </c>
      <c r="BL156" s="22">
        <v>130.167539267016</v>
      </c>
      <c r="BM156" s="21">
        <v>115</v>
      </c>
      <c r="BN156" s="21">
        <v>16.7</v>
      </c>
      <c r="BO156" s="22">
        <v>145.217391304348</v>
      </c>
      <c r="BP156" s="22">
        <v>0</v>
      </c>
      <c r="BQ156" s="22">
        <v>0</v>
      </c>
      <c r="BR156" s="22" t="e">
        <v>#DIV/0!</v>
      </c>
      <c r="BS156" s="21">
        <v>1428</v>
      </c>
      <c r="BT156" s="21">
        <v>297</v>
      </c>
      <c r="BU156" s="22">
        <v>207.983193277311</v>
      </c>
      <c r="BV156" s="21">
        <v>2744</v>
      </c>
      <c r="BW156" s="21">
        <v>130.3</v>
      </c>
      <c r="BX156" s="21">
        <v>47.4854227405248</v>
      </c>
      <c r="BY156" s="21">
        <v>0</v>
      </c>
      <c r="BZ156" s="21">
        <v>0</v>
      </c>
      <c r="CA156" s="21" t="e">
        <v>#DIV/0!</v>
      </c>
      <c r="CB156" s="21">
        <v>8</v>
      </c>
      <c r="CC156" s="21">
        <v>0.6</v>
      </c>
      <c r="CD156" s="21">
        <v>16737</v>
      </c>
      <c r="CE156" s="18">
        <v>40600</v>
      </c>
      <c r="CF156" s="26">
        <v>1565</v>
      </c>
      <c r="CG156" s="26">
        <v>4318</v>
      </c>
      <c r="CH156" s="26">
        <v>1096</v>
      </c>
      <c r="CI156" s="26">
        <v>3211</v>
      </c>
      <c r="CJ156" s="26">
        <v>469</v>
      </c>
      <c r="CK156" s="26">
        <v>1107</v>
      </c>
      <c r="CL156" s="26">
        <v>0</v>
      </c>
      <c r="CM156" s="26">
        <v>0</v>
      </c>
      <c r="CN156" s="26">
        <v>0</v>
      </c>
      <c r="CO156" s="26">
        <v>0</v>
      </c>
      <c r="CP156" s="26">
        <v>0</v>
      </c>
      <c r="CQ156" s="26"/>
      <c r="CR156" s="26">
        <v>0</v>
      </c>
      <c r="CS156" s="26"/>
      <c r="CT156" s="26"/>
      <c r="CU156" s="26"/>
      <c r="CV156" s="33"/>
      <c r="CW156" s="33"/>
      <c r="CX156" s="34"/>
      <c r="CY156" s="32"/>
      <c r="CZ156" s="32"/>
      <c r="DA156" s="32"/>
      <c r="DB156" s="32"/>
      <c r="DC156" s="32"/>
      <c r="DD156" s="32"/>
      <c r="DE156" s="32"/>
      <c r="DF156" s="32"/>
      <c r="DG156" s="32"/>
      <c r="DH156" s="32"/>
      <c r="DI156" s="32"/>
      <c r="DJ156" s="32"/>
      <c r="DK156" s="32"/>
      <c r="DL156" s="32"/>
      <c r="DM156" s="32"/>
      <c r="DN156" s="32"/>
      <c r="DO156" s="32"/>
      <c r="DP156" s="32"/>
      <c r="DQ156" s="32"/>
      <c r="DR156" s="32"/>
      <c r="DS156" s="32"/>
      <c r="DT156" s="32"/>
      <c r="DU156" s="32"/>
      <c r="DV156" s="32"/>
      <c r="DW156" s="32"/>
      <c r="DX156" s="32"/>
      <c r="DY156" s="32"/>
      <c r="DZ156" s="32"/>
      <c r="EA156" s="32"/>
      <c r="EB156" s="32"/>
      <c r="EC156" s="32"/>
      <c r="ED156" s="32"/>
      <c r="EE156" s="32"/>
      <c r="EF156" s="32"/>
      <c r="EG156" s="32"/>
      <c r="EH156" s="32"/>
      <c r="EI156" s="32"/>
      <c r="EJ156" s="32"/>
      <c r="EK156" s="32"/>
      <c r="EL156" s="32"/>
      <c r="EM156" s="32"/>
      <c r="EN156" s="32"/>
    </row>
    <row r="157" ht="14.25" spans="50:144">
      <c r="AX157" s="14"/>
      <c r="AY157" s="28"/>
      <c r="AZ157" s="3" t="s">
        <v>117</v>
      </c>
      <c r="BA157" s="35" t="s">
        <v>2</v>
      </c>
      <c r="BB157" s="36">
        <v>42694.7</v>
      </c>
      <c r="BC157" s="37">
        <v>60758.9352</v>
      </c>
      <c r="BD157" s="21">
        <v>21903</v>
      </c>
      <c r="BE157" s="21">
        <v>3718.9352</v>
      </c>
      <c r="BF157" s="22">
        <v>169.791133634662</v>
      </c>
      <c r="BG157" s="21">
        <v>4834</v>
      </c>
      <c r="BH157" s="21">
        <v>986</v>
      </c>
      <c r="BI157" s="22">
        <v>203.971865949524</v>
      </c>
      <c r="BJ157" s="21">
        <v>15780</v>
      </c>
      <c r="BK157" s="21">
        <v>2534</v>
      </c>
      <c r="BL157" s="22">
        <v>160.583016476553</v>
      </c>
      <c r="BM157" s="21">
        <v>167</v>
      </c>
      <c r="BN157" s="21">
        <v>24.322</v>
      </c>
      <c r="BO157" s="22">
        <v>145.640718562874</v>
      </c>
      <c r="BP157" s="22">
        <v>0</v>
      </c>
      <c r="BQ157" s="22">
        <v>0</v>
      </c>
      <c r="BR157" s="22" t="e">
        <v>#DIV/0!</v>
      </c>
      <c r="BS157" s="21">
        <v>1122</v>
      </c>
      <c r="BT157" s="21">
        <v>174.6132</v>
      </c>
      <c r="BU157" s="22">
        <v>155.626737967914</v>
      </c>
      <c r="BV157" s="21">
        <v>2662</v>
      </c>
      <c r="BW157" s="21">
        <v>138.4</v>
      </c>
      <c r="BX157" s="21">
        <v>51.9909842223892</v>
      </c>
      <c r="BY157" s="21">
        <v>0</v>
      </c>
      <c r="BZ157" s="21">
        <v>0</v>
      </c>
      <c r="CA157" s="21" t="e">
        <v>#DIV/0!</v>
      </c>
      <c r="CB157" s="21">
        <v>2275</v>
      </c>
      <c r="CC157" s="21">
        <v>1134.6</v>
      </c>
      <c r="CD157" s="21">
        <v>13803.7</v>
      </c>
      <c r="CE157" s="18">
        <v>52483</v>
      </c>
      <c r="CF157" s="26">
        <v>1143</v>
      </c>
      <c r="CG157" s="26">
        <v>3284</v>
      </c>
      <c r="CH157" s="26">
        <v>966</v>
      </c>
      <c r="CI157" s="26">
        <v>2963</v>
      </c>
      <c r="CJ157" s="26">
        <v>177</v>
      </c>
      <c r="CK157" s="26">
        <v>321</v>
      </c>
      <c r="CL157" s="26">
        <v>0</v>
      </c>
      <c r="CM157" s="26">
        <v>0</v>
      </c>
      <c r="CN157" s="26">
        <v>0</v>
      </c>
      <c r="CO157" s="26">
        <v>0</v>
      </c>
      <c r="CP157" s="26">
        <v>908</v>
      </c>
      <c r="CQ157" s="26"/>
      <c r="CR157" s="26">
        <v>0</v>
      </c>
      <c r="CS157" s="26"/>
      <c r="CT157" s="26"/>
      <c r="CU157" s="26"/>
      <c r="CV157" s="33"/>
      <c r="CW157" s="33"/>
      <c r="CX157" s="34"/>
      <c r="CY157" s="32"/>
      <c r="CZ157" s="32"/>
      <c r="DA157" s="32"/>
      <c r="DB157" s="32"/>
      <c r="DC157" s="32"/>
      <c r="DD157" s="32"/>
      <c r="DE157" s="32"/>
      <c r="DF157" s="32"/>
      <c r="DG157" s="32"/>
      <c r="DH157" s="32"/>
      <c r="DI157" s="32"/>
      <c r="DJ157" s="32"/>
      <c r="DK157" s="32"/>
      <c r="DL157" s="32"/>
      <c r="DM157" s="32"/>
      <c r="DN157" s="32"/>
      <c r="DO157" s="32"/>
      <c r="DP157" s="32"/>
      <c r="DQ157" s="32"/>
      <c r="DR157" s="32"/>
      <c r="DS157" s="32"/>
      <c r="DT157" s="32"/>
      <c r="DU157" s="32"/>
      <c r="DV157" s="32"/>
      <c r="DW157" s="32"/>
      <c r="DX157" s="32"/>
      <c r="DY157" s="32"/>
      <c r="DZ157" s="32"/>
      <c r="EA157" s="32"/>
      <c r="EB157" s="32"/>
      <c r="EC157" s="32"/>
      <c r="ED157" s="32"/>
      <c r="EE157" s="32"/>
      <c r="EF157" s="32"/>
      <c r="EG157" s="32"/>
      <c r="EH157" s="32"/>
      <c r="EI157" s="32"/>
      <c r="EJ157" s="32"/>
      <c r="EK157" s="32"/>
      <c r="EL157" s="32"/>
      <c r="EM157" s="32"/>
      <c r="EN157" s="32"/>
    </row>
    <row r="158" ht="14.25" spans="50:144">
      <c r="AX158" s="14"/>
      <c r="AY158" s="28"/>
      <c r="AZ158" s="10" t="s">
        <v>118</v>
      </c>
      <c r="BA158" s="35" t="s">
        <v>2</v>
      </c>
      <c r="BB158" s="36">
        <v>6443.7</v>
      </c>
      <c r="BC158" s="37">
        <v>5144.8</v>
      </c>
      <c r="BD158" s="21">
        <v>2006.5</v>
      </c>
      <c r="BE158" s="21">
        <v>409.4</v>
      </c>
      <c r="BF158" s="22">
        <v>204.036880139546</v>
      </c>
      <c r="BG158" s="21">
        <v>674</v>
      </c>
      <c r="BH158" s="21">
        <v>202.2</v>
      </c>
      <c r="BI158" s="22">
        <v>300</v>
      </c>
      <c r="BJ158" s="21">
        <v>981.5</v>
      </c>
      <c r="BK158" s="21">
        <v>155.5</v>
      </c>
      <c r="BL158" s="22">
        <v>158.430973000509</v>
      </c>
      <c r="BM158" s="21">
        <v>241</v>
      </c>
      <c r="BN158" s="21">
        <v>36.1</v>
      </c>
      <c r="BO158" s="22">
        <v>149.792531120332</v>
      </c>
      <c r="BP158" s="22">
        <v>110</v>
      </c>
      <c r="BQ158" s="22">
        <v>15.6</v>
      </c>
      <c r="BR158" s="22">
        <v>141.818181818182</v>
      </c>
      <c r="BS158" s="21">
        <v>0</v>
      </c>
      <c r="BT158" s="21">
        <v>0</v>
      </c>
      <c r="BU158" s="22" t="e">
        <v>#DIV/0!</v>
      </c>
      <c r="BV158" s="21">
        <v>972</v>
      </c>
      <c r="BW158" s="21">
        <v>49.5</v>
      </c>
      <c r="BX158" s="21">
        <v>50.9259259259259</v>
      </c>
      <c r="BY158" s="21">
        <v>0</v>
      </c>
      <c r="BZ158" s="21">
        <v>0</v>
      </c>
      <c r="CA158" s="21" t="e">
        <v>#DIV/0!</v>
      </c>
      <c r="CB158" s="21">
        <v>0</v>
      </c>
      <c r="CC158" s="21">
        <v>0</v>
      </c>
      <c r="CD158" s="21">
        <v>3141</v>
      </c>
      <c r="CE158" s="18">
        <v>4145</v>
      </c>
      <c r="CF158" s="26">
        <v>324.2</v>
      </c>
      <c r="CG158" s="26">
        <v>540.9</v>
      </c>
      <c r="CH158" s="26">
        <v>25.7</v>
      </c>
      <c r="CI158" s="26">
        <v>34.5</v>
      </c>
      <c r="CJ158" s="26">
        <v>50.5</v>
      </c>
      <c r="CK158" s="26">
        <v>64.4</v>
      </c>
      <c r="CL158" s="26">
        <v>248</v>
      </c>
      <c r="CM158" s="26">
        <v>442</v>
      </c>
      <c r="CN158" s="26">
        <v>0</v>
      </c>
      <c r="CO158" s="26">
        <v>0</v>
      </c>
      <c r="CP158" s="26">
        <v>0</v>
      </c>
      <c r="CQ158" s="26"/>
      <c r="CR158" s="26">
        <v>0</v>
      </c>
      <c r="CS158" s="26"/>
      <c r="CT158" s="26" t="s">
        <v>516</v>
      </c>
      <c r="CU158" s="26"/>
      <c r="CV158" s="33"/>
      <c r="CW158" s="33"/>
      <c r="CX158" s="34"/>
      <c r="CY158" s="32"/>
      <c r="CZ158" s="32"/>
      <c r="DA158" s="32"/>
      <c r="DB158" s="32"/>
      <c r="DC158" s="32"/>
      <c r="DD158" s="32"/>
      <c r="DE158" s="32"/>
      <c r="DF158" s="32"/>
      <c r="DG158" s="32"/>
      <c r="DH158" s="32"/>
      <c r="DI158" s="32"/>
      <c r="DJ158" s="32"/>
      <c r="DK158" s="32"/>
      <c r="DL158" s="32"/>
      <c r="DM158" s="32"/>
      <c r="DN158" s="32"/>
      <c r="DO158" s="32"/>
      <c r="DP158" s="32"/>
      <c r="DQ158" s="32"/>
      <c r="DR158" s="32"/>
      <c r="DS158" s="32"/>
      <c r="DT158" s="32"/>
      <c r="DU158" s="32"/>
      <c r="DV158" s="32"/>
      <c r="DW158" s="32"/>
      <c r="DX158" s="32"/>
      <c r="DY158" s="32"/>
      <c r="DZ158" s="32"/>
      <c r="EA158" s="32"/>
      <c r="EB158" s="32"/>
      <c r="EC158" s="32"/>
      <c r="ED158" s="32"/>
      <c r="EE158" s="32"/>
      <c r="EF158" s="32"/>
      <c r="EG158" s="32"/>
      <c r="EH158" s="32"/>
      <c r="EI158" s="32"/>
      <c r="EJ158" s="32"/>
      <c r="EK158" s="32"/>
      <c r="EL158" s="32"/>
      <c r="EM158" s="32"/>
      <c r="EN158" s="32"/>
    </row>
    <row r="159" ht="14.25" spans="50:144">
      <c r="AX159" s="14"/>
      <c r="AY159" s="28"/>
      <c r="AZ159" s="3" t="s">
        <v>119</v>
      </c>
      <c r="BA159" s="35" t="s">
        <v>2</v>
      </c>
      <c r="BB159" s="36">
        <v>73</v>
      </c>
      <c r="BC159" s="37">
        <v>12583.3</v>
      </c>
      <c r="BD159" s="21">
        <v>40</v>
      </c>
      <c r="BE159" s="21">
        <v>248.3</v>
      </c>
      <c r="BF159" s="22">
        <v>6207.5</v>
      </c>
      <c r="BG159" s="21">
        <v>6</v>
      </c>
      <c r="BH159" s="21">
        <v>1.3</v>
      </c>
      <c r="BI159" s="22">
        <v>216.666666666667</v>
      </c>
      <c r="BJ159" s="21">
        <v>34</v>
      </c>
      <c r="BK159" s="21">
        <v>247</v>
      </c>
      <c r="BL159" s="22">
        <v>7264.70588235294</v>
      </c>
      <c r="BM159" s="21">
        <v>0</v>
      </c>
      <c r="BN159" s="21"/>
      <c r="BO159" s="22" t="e">
        <v>#DIV/0!</v>
      </c>
      <c r="BP159" s="22">
        <v>0</v>
      </c>
      <c r="BQ159" s="22"/>
      <c r="BR159" s="22" t="e">
        <v>#DIV/0!</v>
      </c>
      <c r="BS159" s="21">
        <v>0</v>
      </c>
      <c r="BT159" s="21"/>
      <c r="BU159" s="21" t="e">
        <v>#DIV/0!</v>
      </c>
      <c r="BV159" s="21"/>
      <c r="BW159" s="21"/>
      <c r="BX159" s="21" t="e">
        <v>#DIV/0!</v>
      </c>
      <c r="BY159" s="21">
        <v>0</v>
      </c>
      <c r="BZ159" s="21">
        <v>0</v>
      </c>
      <c r="CA159" s="21" t="e">
        <v>#DIV/0!</v>
      </c>
      <c r="CB159" s="21">
        <v>0</v>
      </c>
      <c r="CC159" s="21"/>
      <c r="CD159" s="21">
        <v>2800</v>
      </c>
      <c r="CE159" s="18">
        <v>12335</v>
      </c>
      <c r="CF159" s="26">
        <v>0</v>
      </c>
      <c r="CG159" s="26">
        <v>0</v>
      </c>
      <c r="CH159" s="26">
        <v>0</v>
      </c>
      <c r="CI159" s="26">
        <v>0</v>
      </c>
      <c r="CJ159" s="26">
        <v>0</v>
      </c>
      <c r="CK159" s="26">
        <v>0</v>
      </c>
      <c r="CL159" s="26">
        <v>0</v>
      </c>
      <c r="CM159" s="26">
        <v>0</v>
      </c>
      <c r="CN159" s="26">
        <v>0</v>
      </c>
      <c r="CO159" s="26">
        <v>0</v>
      </c>
      <c r="CP159" s="26">
        <v>0</v>
      </c>
      <c r="CQ159" s="26"/>
      <c r="CR159" s="26">
        <v>0</v>
      </c>
      <c r="CS159" s="26"/>
      <c r="CT159" s="26"/>
      <c r="CU159" s="48" t="s">
        <v>91</v>
      </c>
      <c r="CV159" s="19" t="s">
        <v>17</v>
      </c>
      <c r="CW159" s="19" t="s">
        <v>19</v>
      </c>
      <c r="CX159" s="19" t="s">
        <v>21</v>
      </c>
      <c r="CY159" s="19" t="s">
        <v>22</v>
      </c>
      <c r="CZ159" s="19" t="s">
        <v>23</v>
      </c>
      <c r="DA159" s="19" t="s">
        <v>25</v>
      </c>
      <c r="DB159" s="19" t="s">
        <v>92</v>
      </c>
      <c r="DC159" s="19" t="s">
        <v>27</v>
      </c>
      <c r="DD159" s="19" t="s">
        <v>28</v>
      </c>
      <c r="DE159" s="19" t="s">
        <v>29</v>
      </c>
      <c r="DF159" s="19" t="s">
        <v>30</v>
      </c>
      <c r="DG159" s="19" t="s">
        <v>31</v>
      </c>
      <c r="DH159" s="19" t="s">
        <v>29</v>
      </c>
      <c r="DI159" s="19" t="s">
        <v>30</v>
      </c>
      <c r="DJ159" s="19" t="s">
        <v>76</v>
      </c>
      <c r="DK159" s="19" t="s">
        <v>512</v>
      </c>
      <c r="DL159" s="19" t="s">
        <v>30</v>
      </c>
      <c r="DM159" s="19" t="s">
        <v>513</v>
      </c>
      <c r="DN159" s="19" t="s">
        <v>19</v>
      </c>
      <c r="DO159" s="19" t="s">
        <v>35</v>
      </c>
      <c r="DP159" s="19" t="s">
        <v>36</v>
      </c>
      <c r="DQ159" s="19" t="s">
        <v>19</v>
      </c>
      <c r="DR159" s="19" t="s">
        <v>35</v>
      </c>
      <c r="DS159" s="19" t="s">
        <v>37</v>
      </c>
      <c r="DT159" s="19" t="s">
        <v>19</v>
      </c>
      <c r="DU159" s="19" t="s">
        <v>35</v>
      </c>
      <c r="DV159" s="19" t="s">
        <v>38</v>
      </c>
      <c r="DW159" s="19" t="s">
        <v>39</v>
      </c>
      <c r="DX159" s="19" t="s">
        <v>40</v>
      </c>
      <c r="DY159" s="19" t="s">
        <v>39</v>
      </c>
      <c r="DZ159" s="19" t="s">
        <v>41</v>
      </c>
      <c r="EA159" s="19" t="s">
        <v>26</v>
      </c>
      <c r="EB159" s="52" t="s">
        <v>42</v>
      </c>
      <c r="EC159" s="52" t="s">
        <v>29</v>
      </c>
      <c r="ED159" s="52" t="s">
        <v>44</v>
      </c>
      <c r="EE159" s="52" t="s">
        <v>29</v>
      </c>
      <c r="EF159" s="52" t="s">
        <v>45</v>
      </c>
      <c r="EG159" s="52" t="s">
        <v>29</v>
      </c>
      <c r="EH159" s="52" t="s">
        <v>46</v>
      </c>
      <c r="EI159" s="52" t="s">
        <v>514</v>
      </c>
      <c r="EJ159" s="19" t="s">
        <v>48</v>
      </c>
      <c r="EK159" s="19" t="s">
        <v>39</v>
      </c>
      <c r="EL159" s="19" t="s">
        <v>49</v>
      </c>
      <c r="EM159" s="19" t="s">
        <v>29</v>
      </c>
      <c r="EN159" s="53"/>
    </row>
    <row r="160" ht="14.25" spans="50:144">
      <c r="AX160" s="14"/>
      <c r="AY160" s="28"/>
      <c r="AZ160" s="3" t="s">
        <v>98</v>
      </c>
      <c r="BA160" s="20" t="s">
        <v>99</v>
      </c>
      <c r="BB160" s="36"/>
      <c r="BC160" s="37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18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3" t="s">
        <v>98</v>
      </c>
      <c r="CU160" s="20" t="s">
        <v>2</v>
      </c>
      <c r="CV160" s="33"/>
      <c r="CW160" s="33"/>
      <c r="CX160" s="34"/>
      <c r="CY160" s="33"/>
      <c r="CZ160" s="34"/>
      <c r="DA160" s="33"/>
      <c r="DB160" s="34"/>
      <c r="DC160" s="33"/>
      <c r="DD160" s="34"/>
      <c r="DE160" s="33"/>
      <c r="DF160" s="34"/>
      <c r="DG160" s="33"/>
      <c r="DH160" s="34"/>
      <c r="DI160" s="33"/>
      <c r="DJ160" s="33"/>
      <c r="DK160" s="33"/>
      <c r="DL160" s="33"/>
      <c r="DM160" s="34"/>
      <c r="DN160" s="33"/>
      <c r="DO160" s="34"/>
      <c r="DP160" s="33"/>
      <c r="DQ160" s="34"/>
      <c r="DR160" s="33"/>
      <c r="DS160" s="34"/>
      <c r="DT160" s="33"/>
      <c r="DU160" s="34"/>
      <c r="DV160" s="33"/>
      <c r="DW160" s="34"/>
      <c r="DX160" s="33"/>
      <c r="DY160" s="34"/>
      <c r="DZ160" s="33"/>
      <c r="EA160" s="34"/>
      <c r="EB160" s="34"/>
      <c r="EC160" s="34"/>
      <c r="ED160" s="34"/>
      <c r="EE160" s="34"/>
      <c r="EF160" s="34"/>
      <c r="EG160" s="34"/>
      <c r="EH160" s="34"/>
      <c r="EI160" s="34"/>
      <c r="EJ160" s="33"/>
      <c r="EK160" s="34"/>
      <c r="EL160" s="33"/>
      <c r="EM160" s="34"/>
      <c r="EN160" s="32"/>
    </row>
    <row r="161" ht="14.25" spans="49:144">
      <c r="AW161" s="38" t="s">
        <v>516</v>
      </c>
      <c r="AX161" s="38"/>
      <c r="AY161" s="39" t="s">
        <v>517</v>
      </c>
      <c r="AZ161" s="3" t="s">
        <v>100</v>
      </c>
      <c r="BA161" s="20" t="s">
        <v>99</v>
      </c>
      <c r="BB161" s="40">
        <v>657742.8</v>
      </c>
      <c r="BC161" s="40"/>
      <c r="BD161" s="41">
        <v>312759.65</v>
      </c>
      <c r="BE161" s="41"/>
      <c r="BF161" s="46"/>
      <c r="BG161" s="41">
        <v>107099.5</v>
      </c>
      <c r="BH161" s="41"/>
      <c r="BI161" s="46"/>
      <c r="BJ161" s="41">
        <v>179536.2</v>
      </c>
      <c r="BK161" s="41"/>
      <c r="BL161" s="46"/>
      <c r="BM161" s="41">
        <v>6364.05</v>
      </c>
      <c r="BN161" s="41"/>
      <c r="BO161" s="46"/>
      <c r="BP161" s="46">
        <v>305.8</v>
      </c>
      <c r="BQ161" s="46"/>
      <c r="BR161" s="46"/>
      <c r="BS161" s="41">
        <v>19454.1</v>
      </c>
      <c r="BT161" s="41"/>
      <c r="BU161" s="46"/>
      <c r="BV161" s="41">
        <v>37280.05</v>
      </c>
      <c r="BW161" s="41"/>
      <c r="BX161" s="46"/>
      <c r="BY161" s="41">
        <v>605.6</v>
      </c>
      <c r="BZ161" s="41"/>
      <c r="CA161" s="46"/>
      <c r="CB161" s="41">
        <v>16445.2</v>
      </c>
      <c r="CC161" s="41"/>
      <c r="CD161" s="41">
        <v>259228</v>
      </c>
      <c r="CE161" s="41"/>
      <c r="CF161" s="41">
        <v>26623.9</v>
      </c>
      <c r="CG161" s="41"/>
      <c r="CH161" s="41">
        <v>18969.6</v>
      </c>
      <c r="CI161" s="41"/>
      <c r="CJ161" s="41">
        <v>5991.6</v>
      </c>
      <c r="CK161" s="41"/>
      <c r="CL161" s="41">
        <v>1662.7</v>
      </c>
      <c r="CM161" s="41"/>
      <c r="CN161" s="41">
        <v>0</v>
      </c>
      <c r="CO161" s="41"/>
      <c r="CP161" s="41">
        <v>4800.4</v>
      </c>
      <c r="CQ161" s="41"/>
      <c r="CR161" s="41">
        <v>826.2</v>
      </c>
      <c r="CS161" s="41"/>
      <c r="CT161" s="3" t="s">
        <v>100</v>
      </c>
      <c r="CU161" s="20" t="s">
        <v>2</v>
      </c>
      <c r="CV161" s="33"/>
      <c r="CW161" s="33"/>
      <c r="CX161" s="33"/>
      <c r="CY161" s="33"/>
      <c r="CZ161" s="49"/>
      <c r="DA161" s="33"/>
      <c r="DB161" s="33"/>
      <c r="DC161" s="49"/>
      <c r="DD161" s="33"/>
      <c r="DE161" s="33"/>
      <c r="DF161" s="49"/>
      <c r="DG161" s="33"/>
      <c r="DH161" s="33"/>
      <c r="DI161" s="49"/>
      <c r="DJ161" s="49"/>
      <c r="DK161" s="49"/>
      <c r="DL161" s="49"/>
      <c r="DM161" s="33"/>
      <c r="DN161" s="33"/>
      <c r="DO161" s="49"/>
      <c r="DP161" s="33"/>
      <c r="DQ161" s="33"/>
      <c r="DR161" s="49"/>
      <c r="DS161" s="33"/>
      <c r="DT161" s="33"/>
      <c r="DU161" s="49"/>
      <c r="DV161" s="33"/>
      <c r="DW161" s="33"/>
      <c r="DX161" s="33"/>
      <c r="DY161" s="33"/>
      <c r="DZ161" s="33"/>
      <c r="EA161" s="33"/>
      <c r="EB161" s="33"/>
      <c r="EC161" s="33"/>
      <c r="ED161" s="33"/>
      <c r="EE161" s="33"/>
      <c r="EF161" s="33"/>
      <c r="EG161" s="33"/>
      <c r="EH161" s="33"/>
      <c r="EI161" s="33"/>
      <c r="EJ161" s="33"/>
      <c r="EK161" s="33"/>
      <c r="EL161" s="33"/>
      <c r="EM161" s="33"/>
      <c r="EN161" s="32"/>
    </row>
    <row r="162" ht="14.25" spans="50:144">
      <c r="AX162" s="14"/>
      <c r="AY162" s="28"/>
      <c r="AZ162" s="3" t="s">
        <v>101</v>
      </c>
      <c r="BA162" s="20" t="s">
        <v>99</v>
      </c>
      <c r="BB162" s="40">
        <v>9676.5</v>
      </c>
      <c r="BC162" s="40"/>
      <c r="BD162" s="21">
        <v>1754.5</v>
      </c>
      <c r="BE162" s="21"/>
      <c r="BF162" s="46"/>
      <c r="BG162" s="21">
        <v>209</v>
      </c>
      <c r="BH162" s="21"/>
      <c r="BI162" s="46"/>
      <c r="BJ162" s="21">
        <v>1497.5</v>
      </c>
      <c r="BK162" s="21"/>
      <c r="BL162" s="46"/>
      <c r="BM162" s="21">
        <v>48</v>
      </c>
      <c r="BN162" s="21"/>
      <c r="BO162" s="46"/>
      <c r="BP162" s="46">
        <v>0</v>
      </c>
      <c r="BQ162" s="46"/>
      <c r="BR162" s="46"/>
      <c r="BS162" s="21">
        <v>0</v>
      </c>
      <c r="BT162" s="21"/>
      <c r="BU162" s="46"/>
      <c r="BV162" s="21">
        <v>9</v>
      </c>
      <c r="BW162" s="21"/>
      <c r="BX162" s="46"/>
      <c r="BY162" s="21">
        <v>0</v>
      </c>
      <c r="BZ162" s="21"/>
      <c r="CA162" s="22"/>
      <c r="CB162" s="21">
        <v>0</v>
      </c>
      <c r="CC162" s="21"/>
      <c r="CD162" s="21">
        <v>7868</v>
      </c>
      <c r="CE162" s="18"/>
      <c r="CF162" s="26">
        <v>45</v>
      </c>
      <c r="CG162" s="26"/>
      <c r="CH162" s="26">
        <v>5</v>
      </c>
      <c r="CI162" s="26"/>
      <c r="CJ162" s="26">
        <v>8</v>
      </c>
      <c r="CK162" s="26"/>
      <c r="CL162" s="26">
        <v>32</v>
      </c>
      <c r="CM162" s="26"/>
      <c r="CN162" s="26">
        <v>0</v>
      </c>
      <c r="CO162" s="26"/>
      <c r="CP162" s="26">
        <v>0</v>
      </c>
      <c r="CQ162" s="26"/>
      <c r="CR162" s="26">
        <v>0</v>
      </c>
      <c r="CS162" s="26"/>
      <c r="CT162" s="3" t="s">
        <v>101</v>
      </c>
      <c r="CU162" s="20" t="s">
        <v>2</v>
      </c>
      <c r="CV162" s="33"/>
      <c r="CW162" s="33"/>
      <c r="CX162" s="34"/>
      <c r="CY162" s="32"/>
      <c r="CZ162" s="49"/>
      <c r="DA162" s="32"/>
      <c r="DB162" s="32"/>
      <c r="DC162" s="49"/>
      <c r="DD162" s="32"/>
      <c r="DE162" s="32"/>
      <c r="DF162" s="49"/>
      <c r="DG162" s="32"/>
      <c r="DH162" s="32"/>
      <c r="DI162" s="49"/>
      <c r="DJ162" s="49"/>
      <c r="DK162" s="49"/>
      <c r="DL162" s="49"/>
      <c r="DM162" s="32"/>
      <c r="DN162" s="32"/>
      <c r="DO162" s="49"/>
      <c r="DP162" s="32"/>
      <c r="DQ162" s="32"/>
      <c r="DR162" s="49"/>
      <c r="DS162" s="32"/>
      <c r="DT162" s="32"/>
      <c r="DU162" s="49"/>
      <c r="DV162" s="32"/>
      <c r="DW162" s="32"/>
      <c r="DX162" s="32"/>
      <c r="DY162" s="32"/>
      <c r="DZ162" s="32"/>
      <c r="EA162" s="32"/>
      <c r="EB162" s="32"/>
      <c r="EC162" s="32"/>
      <c r="ED162" s="32"/>
      <c r="EE162" s="32"/>
      <c r="EF162" s="32"/>
      <c r="EG162" s="32"/>
      <c r="EH162" s="32"/>
      <c r="EI162" s="32"/>
      <c r="EJ162" s="32"/>
      <c r="EK162" s="32"/>
      <c r="EL162" s="32"/>
      <c r="EM162" s="32"/>
      <c r="EN162" s="32"/>
    </row>
    <row r="163" ht="14.25" spans="50:144">
      <c r="AX163" s="14"/>
      <c r="AY163" s="28"/>
      <c r="AZ163" s="3" t="s">
        <v>102</v>
      </c>
      <c r="BA163" s="20" t="s">
        <v>99</v>
      </c>
      <c r="BB163" s="40">
        <v>40690.7</v>
      </c>
      <c r="BC163" s="40"/>
      <c r="BD163" s="21">
        <v>22642</v>
      </c>
      <c r="BE163" s="21"/>
      <c r="BF163" s="46"/>
      <c r="BG163" s="21">
        <v>4968</v>
      </c>
      <c r="BH163" s="21"/>
      <c r="BI163" s="46"/>
      <c r="BJ163" s="21">
        <v>16481</v>
      </c>
      <c r="BK163" s="21"/>
      <c r="BL163" s="46"/>
      <c r="BM163" s="21">
        <v>368</v>
      </c>
      <c r="BN163" s="21"/>
      <c r="BO163" s="46"/>
      <c r="BP163" s="46">
        <v>0</v>
      </c>
      <c r="BQ163" s="46"/>
      <c r="BR163" s="46"/>
      <c r="BS163" s="21">
        <v>825</v>
      </c>
      <c r="BT163" s="21"/>
      <c r="BU163" s="46"/>
      <c r="BV163" s="21">
        <v>2738</v>
      </c>
      <c r="BW163" s="21"/>
      <c r="BX163" s="22"/>
      <c r="BY163" s="21">
        <v>0</v>
      </c>
      <c r="BZ163" s="21"/>
      <c r="CA163" s="22"/>
      <c r="CB163" s="21">
        <v>180.5</v>
      </c>
      <c r="CC163" s="21"/>
      <c r="CD163" s="21">
        <v>13616</v>
      </c>
      <c r="CE163" s="18"/>
      <c r="CF163" s="26">
        <v>1514.2</v>
      </c>
      <c r="CG163" s="26"/>
      <c r="CH163" s="26">
        <v>1349.2</v>
      </c>
      <c r="CI163" s="26"/>
      <c r="CJ163" s="26">
        <v>0</v>
      </c>
      <c r="CK163" s="26"/>
      <c r="CL163" s="26">
        <v>165</v>
      </c>
      <c r="CM163" s="26"/>
      <c r="CN163" s="26">
        <v>0</v>
      </c>
      <c r="CO163" s="26"/>
      <c r="CP163" s="26">
        <v>0</v>
      </c>
      <c r="CQ163" s="26"/>
      <c r="CR163" s="26">
        <v>0</v>
      </c>
      <c r="CS163" s="26"/>
      <c r="CT163" s="3" t="s">
        <v>102</v>
      </c>
      <c r="CU163" s="20" t="s">
        <v>2</v>
      </c>
      <c r="CV163" s="33"/>
      <c r="CW163" s="33"/>
      <c r="CX163" s="34"/>
      <c r="CY163" s="32"/>
      <c r="CZ163" s="49"/>
      <c r="DA163" s="32"/>
      <c r="DB163" s="32"/>
      <c r="DC163" s="49"/>
      <c r="DD163" s="32"/>
      <c r="DE163" s="32"/>
      <c r="DF163" s="49"/>
      <c r="DG163" s="32"/>
      <c r="DH163" s="32"/>
      <c r="DI163" s="49"/>
      <c r="DJ163" s="49"/>
      <c r="DK163" s="49"/>
      <c r="DL163" s="49"/>
      <c r="DM163" s="32"/>
      <c r="DN163" s="32"/>
      <c r="DO163" s="49"/>
      <c r="DP163" s="32"/>
      <c r="DQ163" s="32"/>
      <c r="DR163" s="49"/>
      <c r="DS163" s="32"/>
      <c r="DT163" s="32"/>
      <c r="DU163" s="49"/>
      <c r="DV163" s="32"/>
      <c r="DW163" s="32"/>
      <c r="DX163" s="32"/>
      <c r="DY163" s="32"/>
      <c r="DZ163" s="32"/>
      <c r="EA163" s="32"/>
      <c r="EB163" s="32"/>
      <c r="EC163" s="32"/>
      <c r="ED163" s="32"/>
      <c r="EE163" s="32"/>
      <c r="EF163" s="32"/>
      <c r="EG163" s="32"/>
      <c r="EH163" s="32"/>
      <c r="EI163" s="32"/>
      <c r="EJ163" s="32"/>
      <c r="EK163" s="32"/>
      <c r="EL163" s="32"/>
      <c r="EM163" s="32"/>
      <c r="EN163" s="32"/>
    </row>
    <row r="164" ht="14.25" spans="50:144">
      <c r="AX164" s="14"/>
      <c r="AY164" s="28"/>
      <c r="AZ164" s="3" t="s">
        <v>103</v>
      </c>
      <c r="BA164" s="20" t="s">
        <v>99</v>
      </c>
      <c r="BB164" s="40">
        <v>16885.7</v>
      </c>
      <c r="BC164" s="40"/>
      <c r="BD164" s="21">
        <v>7075</v>
      </c>
      <c r="BE164" s="21"/>
      <c r="BF164" s="46"/>
      <c r="BG164" s="21">
        <v>3199</v>
      </c>
      <c r="BH164" s="21"/>
      <c r="BI164" s="46"/>
      <c r="BJ164" s="21">
        <v>3851</v>
      </c>
      <c r="BK164" s="21"/>
      <c r="BL164" s="46"/>
      <c r="BM164" s="21">
        <v>20</v>
      </c>
      <c r="BN164" s="21"/>
      <c r="BO164" s="46"/>
      <c r="BP164" s="46">
        <v>5</v>
      </c>
      <c r="BQ164" s="46"/>
      <c r="BR164" s="46"/>
      <c r="BS164" s="21">
        <v>0</v>
      </c>
      <c r="BT164" s="21"/>
      <c r="BU164" s="46"/>
      <c r="BV164" s="21">
        <v>1193.7</v>
      </c>
      <c r="BW164" s="21"/>
      <c r="BX164" s="22"/>
      <c r="BY164" s="21">
        <v>0</v>
      </c>
      <c r="BZ164" s="21"/>
      <c r="CA164" s="22"/>
      <c r="CB164" s="21">
        <v>0</v>
      </c>
      <c r="CC164" s="21"/>
      <c r="CD164" s="21">
        <v>8212</v>
      </c>
      <c r="CE164" s="18"/>
      <c r="CF164" s="26">
        <v>405</v>
      </c>
      <c r="CG164" s="26"/>
      <c r="CH164" s="26">
        <v>320</v>
      </c>
      <c r="CI164" s="26"/>
      <c r="CJ164" s="26">
        <v>85</v>
      </c>
      <c r="CK164" s="26"/>
      <c r="CL164" s="26">
        <v>0</v>
      </c>
      <c r="CM164" s="26"/>
      <c r="CN164" s="26">
        <v>0</v>
      </c>
      <c r="CO164" s="26"/>
      <c r="CP164" s="26">
        <v>0</v>
      </c>
      <c r="CQ164" s="26"/>
      <c r="CR164" s="26">
        <v>0</v>
      </c>
      <c r="CS164" s="26"/>
      <c r="CT164" s="3" t="s">
        <v>103</v>
      </c>
      <c r="CU164" s="20" t="s">
        <v>2</v>
      </c>
      <c r="CV164" s="33"/>
      <c r="CW164" s="33"/>
      <c r="CX164" s="34"/>
      <c r="CY164" s="32"/>
      <c r="CZ164" s="49"/>
      <c r="DA164" s="32"/>
      <c r="DB164" s="32"/>
      <c r="DC164" s="49"/>
      <c r="DD164" s="32"/>
      <c r="DE164" s="32"/>
      <c r="DF164" s="49"/>
      <c r="DG164" s="32"/>
      <c r="DH164" s="32"/>
      <c r="DI164" s="49"/>
      <c r="DJ164" s="49"/>
      <c r="DK164" s="49"/>
      <c r="DL164" s="49"/>
      <c r="DM164" s="32"/>
      <c r="DN164" s="32"/>
      <c r="DO164" s="49"/>
      <c r="DP164" s="32"/>
      <c r="DQ164" s="32"/>
      <c r="DR164" s="49"/>
      <c r="DS164" s="32"/>
      <c r="DT164" s="32"/>
      <c r="DU164" s="49"/>
      <c r="DV164" s="32"/>
      <c r="DW164" s="32"/>
      <c r="DX164" s="32"/>
      <c r="DY164" s="32"/>
      <c r="DZ164" s="32"/>
      <c r="EA164" s="32"/>
      <c r="EB164" s="32"/>
      <c r="EC164" s="32"/>
      <c r="ED164" s="32"/>
      <c r="EE164" s="32"/>
      <c r="EF164" s="32"/>
      <c r="EG164" s="32"/>
      <c r="EH164" s="32"/>
      <c r="EI164" s="32"/>
      <c r="EJ164" s="32"/>
      <c r="EK164" s="32"/>
      <c r="EL164" s="32"/>
      <c r="EM164" s="32"/>
      <c r="EN164" s="32"/>
    </row>
    <row r="165" ht="14.25" spans="50:144">
      <c r="AX165" s="14"/>
      <c r="AY165" s="28"/>
      <c r="AZ165" s="3" t="s">
        <v>114</v>
      </c>
      <c r="BA165" s="20" t="s">
        <v>99</v>
      </c>
      <c r="BB165" s="40">
        <v>43697</v>
      </c>
      <c r="BC165" s="40"/>
      <c r="BD165" s="21">
        <v>23556</v>
      </c>
      <c r="BE165" s="21"/>
      <c r="BF165" s="46"/>
      <c r="BG165" s="21">
        <v>5819</v>
      </c>
      <c r="BH165" s="21"/>
      <c r="BI165" s="46"/>
      <c r="BJ165" s="21">
        <v>14650</v>
      </c>
      <c r="BK165" s="21"/>
      <c r="BL165" s="46"/>
      <c r="BM165" s="21">
        <v>1782</v>
      </c>
      <c r="BN165" s="21"/>
      <c r="BO165" s="46"/>
      <c r="BP165" s="46">
        <v>128</v>
      </c>
      <c r="BQ165" s="46"/>
      <c r="BR165" s="46"/>
      <c r="BS165" s="21">
        <v>1177</v>
      </c>
      <c r="BT165" s="21"/>
      <c r="BU165" s="46"/>
      <c r="BV165" s="21">
        <v>2561</v>
      </c>
      <c r="BW165" s="21"/>
      <c r="BX165" s="22"/>
      <c r="BY165" s="21">
        <v>0</v>
      </c>
      <c r="BZ165" s="21"/>
      <c r="CA165" s="22"/>
      <c r="CB165" s="21">
        <v>965</v>
      </c>
      <c r="CC165" s="21"/>
      <c r="CD165" s="21">
        <v>15143</v>
      </c>
      <c r="CE165" s="18"/>
      <c r="CF165" s="26">
        <v>1472</v>
      </c>
      <c r="CG165" s="26"/>
      <c r="CH165" s="26">
        <v>805</v>
      </c>
      <c r="CI165" s="26"/>
      <c r="CJ165" s="26">
        <v>372</v>
      </c>
      <c r="CK165" s="26"/>
      <c r="CL165" s="26">
        <v>295</v>
      </c>
      <c r="CM165" s="26"/>
      <c r="CN165" s="26">
        <v>0</v>
      </c>
      <c r="CO165" s="26"/>
      <c r="CP165" s="26">
        <v>0</v>
      </c>
      <c r="CQ165" s="26"/>
      <c r="CR165" s="26">
        <v>0</v>
      </c>
      <c r="CS165" s="26"/>
      <c r="CT165" s="3" t="s">
        <v>114</v>
      </c>
      <c r="CU165" s="20" t="s">
        <v>2</v>
      </c>
      <c r="CV165" s="33"/>
      <c r="CW165" s="33"/>
      <c r="CX165" s="34"/>
      <c r="CY165" s="32"/>
      <c r="CZ165" s="49"/>
      <c r="DA165" s="32"/>
      <c r="DB165" s="32"/>
      <c r="DC165" s="49"/>
      <c r="DD165" s="32"/>
      <c r="DE165" s="32"/>
      <c r="DF165" s="49"/>
      <c r="DG165" s="32"/>
      <c r="DH165" s="32"/>
      <c r="DI165" s="49"/>
      <c r="DJ165" s="49"/>
      <c r="DK165" s="49"/>
      <c r="DL165" s="49"/>
      <c r="DM165" s="32"/>
      <c r="DN165" s="32"/>
      <c r="DO165" s="49"/>
      <c r="DP165" s="32"/>
      <c r="DQ165" s="32"/>
      <c r="DR165" s="49"/>
      <c r="DS165" s="32"/>
      <c r="DT165" s="32"/>
      <c r="DU165" s="49"/>
      <c r="DV165" s="32"/>
      <c r="DW165" s="32"/>
      <c r="DX165" s="32"/>
      <c r="DY165" s="32"/>
      <c r="DZ165" s="32"/>
      <c r="EA165" s="32"/>
      <c r="EB165" s="32"/>
      <c r="EC165" s="32"/>
      <c r="ED165" s="32"/>
      <c r="EE165" s="32"/>
      <c r="EF165" s="32"/>
      <c r="EG165" s="32"/>
      <c r="EH165" s="32"/>
      <c r="EI165" s="32"/>
      <c r="EJ165" s="32"/>
      <c r="EK165" s="32"/>
      <c r="EL165" s="32"/>
      <c r="EM165" s="32"/>
      <c r="EN165" s="32"/>
    </row>
    <row r="166" ht="14.25" spans="50:144">
      <c r="AX166" s="14"/>
      <c r="AY166" s="28"/>
      <c r="AZ166" s="3" t="s">
        <v>104</v>
      </c>
      <c r="BA166" s="20" t="s">
        <v>99</v>
      </c>
      <c r="BB166" s="40">
        <v>44995.8</v>
      </c>
      <c r="BC166" s="40"/>
      <c r="BD166" s="21">
        <v>24381</v>
      </c>
      <c r="BE166" s="21"/>
      <c r="BF166" s="46"/>
      <c r="BG166" s="21">
        <v>16650</v>
      </c>
      <c r="BH166" s="21"/>
      <c r="BI166" s="46"/>
      <c r="BJ166" s="21">
        <v>7731</v>
      </c>
      <c r="BK166" s="21"/>
      <c r="BL166" s="46"/>
      <c r="BM166" s="21">
        <v>0</v>
      </c>
      <c r="BN166" s="21"/>
      <c r="BO166" s="46"/>
      <c r="BP166" s="46">
        <v>0</v>
      </c>
      <c r="BQ166" s="46"/>
      <c r="BR166" s="46"/>
      <c r="BS166" s="21">
        <v>0</v>
      </c>
      <c r="BT166" s="21"/>
      <c r="BU166" s="46"/>
      <c r="BV166" s="21">
        <v>2680</v>
      </c>
      <c r="BW166" s="21"/>
      <c r="BX166" s="22"/>
      <c r="BY166" s="21">
        <v>0</v>
      </c>
      <c r="BZ166" s="21"/>
      <c r="CA166" s="22"/>
      <c r="CB166" s="21">
        <v>660</v>
      </c>
      <c r="CC166" s="21"/>
      <c r="CD166" s="21">
        <v>16679.8</v>
      </c>
      <c r="CE166" s="18"/>
      <c r="CF166" s="26">
        <v>595</v>
      </c>
      <c r="CG166" s="26"/>
      <c r="CH166" s="26">
        <v>448</v>
      </c>
      <c r="CI166" s="26"/>
      <c r="CJ166" s="26">
        <v>60</v>
      </c>
      <c r="CK166" s="26"/>
      <c r="CL166" s="26">
        <v>87</v>
      </c>
      <c r="CM166" s="26"/>
      <c r="CN166" s="26">
        <v>0</v>
      </c>
      <c r="CO166" s="26"/>
      <c r="CP166" s="26">
        <v>0</v>
      </c>
      <c r="CQ166" s="26"/>
      <c r="CR166" s="26">
        <v>0</v>
      </c>
      <c r="CS166" s="26"/>
      <c r="CT166" s="3" t="s">
        <v>104</v>
      </c>
      <c r="CU166" s="20" t="s">
        <v>2</v>
      </c>
      <c r="CV166" s="33"/>
      <c r="CW166" s="33"/>
      <c r="CX166" s="34"/>
      <c r="CY166" s="32"/>
      <c r="CZ166" s="49"/>
      <c r="DA166" s="32"/>
      <c r="DB166" s="32"/>
      <c r="DC166" s="49"/>
      <c r="DD166" s="32"/>
      <c r="DE166" s="32"/>
      <c r="DF166" s="49"/>
      <c r="DG166" s="32"/>
      <c r="DH166" s="32"/>
      <c r="DI166" s="49"/>
      <c r="DJ166" s="49"/>
      <c r="DK166" s="49"/>
      <c r="DL166" s="49"/>
      <c r="DM166" s="32"/>
      <c r="DN166" s="32"/>
      <c r="DO166" s="49"/>
      <c r="DP166" s="32"/>
      <c r="DQ166" s="32"/>
      <c r="DR166" s="49"/>
      <c r="DS166" s="32"/>
      <c r="DT166" s="32"/>
      <c r="DU166" s="49"/>
      <c r="DV166" s="32"/>
      <c r="DW166" s="32"/>
      <c r="DX166" s="32"/>
      <c r="DY166" s="32"/>
      <c r="DZ166" s="32"/>
      <c r="EA166" s="32"/>
      <c r="EB166" s="32"/>
      <c r="EC166" s="32"/>
      <c r="ED166" s="32"/>
      <c r="EE166" s="32"/>
      <c r="EF166" s="32"/>
      <c r="EG166" s="32"/>
      <c r="EH166" s="32"/>
      <c r="EI166" s="32"/>
      <c r="EJ166" s="32"/>
      <c r="EK166" s="32"/>
      <c r="EL166" s="32"/>
      <c r="EM166" s="32"/>
      <c r="EN166" s="32"/>
    </row>
    <row r="167" ht="14.25" spans="50:144">
      <c r="AX167" s="14"/>
      <c r="AY167" s="28"/>
      <c r="AZ167" s="3" t="s">
        <v>105</v>
      </c>
      <c r="BA167" s="20" t="s">
        <v>99</v>
      </c>
      <c r="BB167" s="40">
        <v>42654.4</v>
      </c>
      <c r="BC167" s="40"/>
      <c r="BD167" s="21">
        <v>23177.2</v>
      </c>
      <c r="BE167" s="21"/>
      <c r="BF167" s="46"/>
      <c r="BG167" s="21">
        <v>14993</v>
      </c>
      <c r="BH167" s="21"/>
      <c r="BI167" s="46"/>
      <c r="BJ167" s="21">
        <v>6294.2</v>
      </c>
      <c r="BK167" s="21"/>
      <c r="BL167" s="46"/>
      <c r="BM167" s="21">
        <v>231</v>
      </c>
      <c r="BN167" s="21"/>
      <c r="BO167" s="46"/>
      <c r="BP167" s="46">
        <v>0</v>
      </c>
      <c r="BQ167" s="46"/>
      <c r="BR167" s="46"/>
      <c r="BS167" s="21">
        <v>1659</v>
      </c>
      <c r="BT167" s="21"/>
      <c r="BU167" s="46"/>
      <c r="BV167" s="21">
        <v>2314</v>
      </c>
      <c r="BW167" s="21"/>
      <c r="BX167" s="22"/>
      <c r="BY167" s="21">
        <v>0</v>
      </c>
      <c r="BZ167" s="21"/>
      <c r="CA167" s="22"/>
      <c r="CB167" s="21">
        <v>801</v>
      </c>
      <c r="CC167" s="21"/>
      <c r="CD167" s="21">
        <v>15627</v>
      </c>
      <c r="CE167" s="18"/>
      <c r="CF167" s="26">
        <v>735.2</v>
      </c>
      <c r="CG167" s="26"/>
      <c r="CH167" s="26">
        <v>662.9</v>
      </c>
      <c r="CI167" s="26"/>
      <c r="CJ167" s="26">
        <v>67.5</v>
      </c>
      <c r="CK167" s="26"/>
      <c r="CL167" s="26">
        <v>4.8</v>
      </c>
      <c r="CM167" s="26"/>
      <c r="CN167" s="26">
        <v>0</v>
      </c>
      <c r="CO167" s="26"/>
      <c r="CP167" s="26">
        <v>0</v>
      </c>
      <c r="CQ167" s="26"/>
      <c r="CR167" s="26">
        <v>0</v>
      </c>
      <c r="CS167" s="26"/>
      <c r="CT167" s="3" t="s">
        <v>105</v>
      </c>
      <c r="CU167" s="20" t="s">
        <v>2</v>
      </c>
      <c r="CV167" s="33"/>
      <c r="CW167" s="33"/>
      <c r="CX167" s="34"/>
      <c r="CY167" s="32"/>
      <c r="CZ167" s="49"/>
      <c r="DA167" s="32"/>
      <c r="DB167" s="32"/>
      <c r="DC167" s="49"/>
      <c r="DD167" s="32"/>
      <c r="DE167" s="32"/>
      <c r="DF167" s="49"/>
      <c r="DG167" s="32"/>
      <c r="DH167" s="32"/>
      <c r="DI167" s="49"/>
      <c r="DJ167" s="49"/>
      <c r="DK167" s="49"/>
      <c r="DL167" s="49"/>
      <c r="DM167" s="32"/>
      <c r="DN167" s="32"/>
      <c r="DO167" s="49"/>
      <c r="DP167" s="32"/>
      <c r="DQ167" s="32"/>
      <c r="DR167" s="49"/>
      <c r="DS167" s="32"/>
      <c r="DT167" s="32"/>
      <c r="DU167" s="49"/>
      <c r="DV167" s="32"/>
      <c r="DW167" s="32"/>
      <c r="DX167" s="32"/>
      <c r="DY167" s="32"/>
      <c r="DZ167" s="32"/>
      <c r="EA167" s="32"/>
      <c r="EB167" s="32"/>
      <c r="EC167" s="32"/>
      <c r="ED167" s="32"/>
      <c r="EE167" s="32"/>
      <c r="EF167" s="32"/>
      <c r="EG167" s="32"/>
      <c r="EH167" s="32"/>
      <c r="EI167" s="32"/>
      <c r="EJ167" s="32"/>
      <c r="EK167" s="32"/>
      <c r="EL167" s="32"/>
      <c r="EM167" s="32"/>
      <c r="EN167" s="32"/>
    </row>
    <row r="168" ht="14.25" spans="50:144">
      <c r="AX168" s="14"/>
      <c r="AY168" s="28"/>
      <c r="AZ168" s="3" t="s">
        <v>106</v>
      </c>
      <c r="BA168" s="20" t="s">
        <v>99</v>
      </c>
      <c r="BB168" s="40">
        <v>50900.6</v>
      </c>
      <c r="BC168" s="40"/>
      <c r="BD168" s="21">
        <v>21542.6</v>
      </c>
      <c r="BE168" s="21"/>
      <c r="BF168" s="46"/>
      <c r="BG168" s="21">
        <v>4105</v>
      </c>
      <c r="BH168" s="21"/>
      <c r="BI168" s="46"/>
      <c r="BJ168" s="21">
        <v>14275</v>
      </c>
      <c r="BK168" s="21"/>
      <c r="BL168" s="46"/>
      <c r="BM168" s="21">
        <v>232.6</v>
      </c>
      <c r="BN168" s="21"/>
      <c r="BO168" s="46"/>
      <c r="BP168" s="46">
        <v>0</v>
      </c>
      <c r="BQ168" s="46"/>
      <c r="BR168" s="46"/>
      <c r="BS168" s="21">
        <v>2930</v>
      </c>
      <c r="BT168" s="21"/>
      <c r="BU168" s="46"/>
      <c r="BV168" s="21">
        <v>2198</v>
      </c>
      <c r="BW168" s="21"/>
      <c r="BX168" s="22"/>
      <c r="BY168" s="21">
        <v>0</v>
      </c>
      <c r="BZ168" s="21"/>
      <c r="CA168" s="22"/>
      <c r="CB168" s="21">
        <v>700</v>
      </c>
      <c r="CC168" s="21"/>
      <c r="CD168" s="21">
        <v>21920</v>
      </c>
      <c r="CE168" s="18"/>
      <c r="CF168" s="26">
        <v>3881</v>
      </c>
      <c r="CG168" s="26"/>
      <c r="CH168" s="26">
        <v>3265</v>
      </c>
      <c r="CI168" s="26"/>
      <c r="CJ168" s="26">
        <v>609</v>
      </c>
      <c r="CK168" s="26"/>
      <c r="CL168" s="26">
        <v>7</v>
      </c>
      <c r="CM168" s="26"/>
      <c r="CN168" s="26">
        <v>0</v>
      </c>
      <c r="CO168" s="26"/>
      <c r="CP168" s="26">
        <v>659</v>
      </c>
      <c r="CQ168" s="26"/>
      <c r="CR168" s="26">
        <v>0</v>
      </c>
      <c r="CS168" s="26"/>
      <c r="CT168" s="3" t="s">
        <v>106</v>
      </c>
      <c r="CU168" s="20" t="s">
        <v>2</v>
      </c>
      <c r="CV168" s="33"/>
      <c r="CW168" s="33"/>
      <c r="CX168" s="34"/>
      <c r="CY168" s="32"/>
      <c r="CZ168" s="49"/>
      <c r="DA168" s="32"/>
      <c r="DB168" s="32"/>
      <c r="DC168" s="49"/>
      <c r="DD168" s="32"/>
      <c r="DE168" s="32"/>
      <c r="DF168" s="49"/>
      <c r="DG168" s="32"/>
      <c r="DH168" s="32"/>
      <c r="DI168" s="49"/>
      <c r="DJ168" s="49"/>
      <c r="DK168" s="49"/>
      <c r="DL168" s="49"/>
      <c r="DM168" s="32"/>
      <c r="DN168" s="32"/>
      <c r="DO168" s="49"/>
      <c r="DP168" s="32"/>
      <c r="DQ168" s="32"/>
      <c r="DR168" s="49"/>
      <c r="DS168" s="32"/>
      <c r="DT168" s="32"/>
      <c r="DU168" s="49"/>
      <c r="DV168" s="32"/>
      <c r="DW168" s="32"/>
      <c r="DX168" s="32"/>
      <c r="DY168" s="32"/>
      <c r="DZ168" s="32"/>
      <c r="EA168" s="32"/>
      <c r="EB168" s="32"/>
      <c r="EC168" s="32"/>
      <c r="ED168" s="32"/>
      <c r="EE168" s="32"/>
      <c r="EF168" s="32"/>
      <c r="EG168" s="32"/>
      <c r="EH168" s="32"/>
      <c r="EI168" s="32"/>
      <c r="EJ168" s="32"/>
      <c r="EK168" s="32"/>
      <c r="EL168" s="32"/>
      <c r="EM168" s="32"/>
      <c r="EN168" s="32"/>
    </row>
    <row r="169" ht="14.25" spans="50:144">
      <c r="AX169" s="14"/>
      <c r="AY169" s="28"/>
      <c r="AZ169" s="3" t="s">
        <v>107</v>
      </c>
      <c r="BA169" s="20" t="s">
        <v>99</v>
      </c>
      <c r="BB169" s="40">
        <v>40563.2</v>
      </c>
      <c r="BC169" s="40"/>
      <c r="BD169" s="21">
        <v>20484.7</v>
      </c>
      <c r="BE169" s="21"/>
      <c r="BF169" s="46"/>
      <c r="BG169" s="21">
        <v>6039.7</v>
      </c>
      <c r="BH169" s="21"/>
      <c r="BI169" s="46"/>
      <c r="BJ169" s="21">
        <v>12732</v>
      </c>
      <c r="BK169" s="21"/>
      <c r="BL169" s="46"/>
      <c r="BM169" s="21">
        <v>592.2</v>
      </c>
      <c r="BN169" s="21"/>
      <c r="BO169" s="46"/>
      <c r="BP169" s="46">
        <v>20.8</v>
      </c>
      <c r="BQ169" s="46"/>
      <c r="BR169" s="46"/>
      <c r="BS169" s="21">
        <v>1100</v>
      </c>
      <c r="BT169" s="21"/>
      <c r="BU169" s="46"/>
      <c r="BV169" s="21">
        <v>2110.4</v>
      </c>
      <c r="BW169" s="21"/>
      <c r="BX169" s="22"/>
      <c r="BY169" s="21">
        <v>0</v>
      </c>
      <c r="BZ169" s="21"/>
      <c r="CA169" s="22"/>
      <c r="CB169" s="21">
        <v>547</v>
      </c>
      <c r="CC169" s="21"/>
      <c r="CD169" s="21">
        <v>15945.1</v>
      </c>
      <c r="CE169" s="18"/>
      <c r="CF169" s="26">
        <v>1052</v>
      </c>
      <c r="CG169" s="26"/>
      <c r="CH169" s="26">
        <v>760</v>
      </c>
      <c r="CI169" s="26"/>
      <c r="CJ169" s="26">
        <v>244</v>
      </c>
      <c r="CK169" s="26"/>
      <c r="CL169" s="26">
        <v>48</v>
      </c>
      <c r="CM169" s="26"/>
      <c r="CN169" s="26">
        <v>0</v>
      </c>
      <c r="CO169" s="26"/>
      <c r="CP169" s="26">
        <v>424</v>
      </c>
      <c r="CQ169" s="26"/>
      <c r="CR169" s="26">
        <v>383</v>
      </c>
      <c r="CS169" s="26"/>
      <c r="CT169" s="3" t="s">
        <v>107</v>
      </c>
      <c r="CU169" s="20" t="s">
        <v>2</v>
      </c>
      <c r="CV169" s="33"/>
      <c r="CW169" s="33"/>
      <c r="CX169" s="34"/>
      <c r="CY169" s="32"/>
      <c r="CZ169" s="49"/>
      <c r="DA169" s="32"/>
      <c r="DB169" s="32"/>
      <c r="DC169" s="49"/>
      <c r="DD169" s="32"/>
      <c r="DE169" s="32"/>
      <c r="DF169" s="49"/>
      <c r="DG169" s="32"/>
      <c r="DH169" s="32"/>
      <c r="DI169" s="49"/>
      <c r="DJ169" s="49"/>
      <c r="DK169" s="49"/>
      <c r="DL169" s="49"/>
      <c r="DM169" s="32"/>
      <c r="DN169" s="32"/>
      <c r="DO169" s="49"/>
      <c r="DP169" s="32"/>
      <c r="DQ169" s="32"/>
      <c r="DR169" s="49"/>
      <c r="DS169" s="32"/>
      <c r="DT169" s="32"/>
      <c r="DU169" s="49"/>
      <c r="DV169" s="32"/>
      <c r="DW169" s="32"/>
      <c r="DX169" s="32"/>
      <c r="DY169" s="32"/>
      <c r="DZ169" s="32"/>
      <c r="EA169" s="32"/>
      <c r="EB169" s="32"/>
      <c r="EC169" s="32"/>
      <c r="ED169" s="32"/>
      <c r="EE169" s="32"/>
      <c r="EF169" s="32"/>
      <c r="EG169" s="32"/>
      <c r="EH169" s="32"/>
      <c r="EI169" s="32"/>
      <c r="EJ169" s="32"/>
      <c r="EK169" s="32"/>
      <c r="EL169" s="32"/>
      <c r="EM169" s="32"/>
      <c r="EN169" s="32"/>
    </row>
    <row r="170" ht="14.25" spans="50:144">
      <c r="AX170" s="14"/>
      <c r="AY170" s="28"/>
      <c r="AZ170" s="3" t="s">
        <v>108</v>
      </c>
      <c r="BA170" s="20" t="s">
        <v>99</v>
      </c>
      <c r="BB170" s="40">
        <v>19331.45</v>
      </c>
      <c r="BC170" s="40"/>
      <c r="BD170" s="21">
        <v>9321.6</v>
      </c>
      <c r="BE170" s="21"/>
      <c r="BF170" s="46"/>
      <c r="BG170" s="21">
        <v>791.4</v>
      </c>
      <c r="BH170" s="21"/>
      <c r="BI170" s="46"/>
      <c r="BJ170" s="21">
        <v>7031</v>
      </c>
      <c r="BK170" s="21"/>
      <c r="BL170" s="46"/>
      <c r="BM170" s="21">
        <v>175</v>
      </c>
      <c r="BN170" s="21"/>
      <c r="BO170" s="46"/>
      <c r="BP170" s="46">
        <v>0</v>
      </c>
      <c r="BQ170" s="46"/>
      <c r="BR170" s="46"/>
      <c r="BS170" s="21">
        <v>1324.2</v>
      </c>
      <c r="BT170" s="21"/>
      <c r="BU170" s="46"/>
      <c r="BV170" s="21">
        <v>608.95</v>
      </c>
      <c r="BW170" s="21"/>
      <c r="BX170" s="22"/>
      <c r="BY170" s="21">
        <v>235.7</v>
      </c>
      <c r="BZ170" s="21"/>
      <c r="CA170" s="22"/>
      <c r="CB170" s="21">
        <v>0</v>
      </c>
      <c r="CC170" s="21"/>
      <c r="CD170" s="21">
        <v>6946.8</v>
      </c>
      <c r="CE170" s="18"/>
      <c r="CF170" s="26">
        <v>2218.4</v>
      </c>
      <c r="CG170" s="26"/>
      <c r="CH170" s="26">
        <v>1585.7</v>
      </c>
      <c r="CI170" s="26"/>
      <c r="CJ170" s="26">
        <v>632.7</v>
      </c>
      <c r="CK170" s="26"/>
      <c r="CL170" s="26">
        <v>0</v>
      </c>
      <c r="CM170" s="26"/>
      <c r="CN170" s="26">
        <v>0</v>
      </c>
      <c r="CO170" s="26"/>
      <c r="CP170" s="26">
        <v>0</v>
      </c>
      <c r="CQ170" s="26"/>
      <c r="CR170" s="26">
        <v>0</v>
      </c>
      <c r="CS170" s="26"/>
      <c r="CT170" s="3" t="s">
        <v>108</v>
      </c>
      <c r="CU170" s="20" t="s">
        <v>2</v>
      </c>
      <c r="CV170" s="33"/>
      <c r="CW170" s="33"/>
      <c r="CX170" s="34"/>
      <c r="CY170" s="32"/>
      <c r="CZ170" s="49"/>
      <c r="DA170" s="32"/>
      <c r="DB170" s="32"/>
      <c r="DC170" s="49"/>
      <c r="DD170" s="32"/>
      <c r="DE170" s="32"/>
      <c r="DF170" s="49"/>
      <c r="DG170" s="32"/>
      <c r="DH170" s="32"/>
      <c r="DI170" s="49"/>
      <c r="DJ170" s="49"/>
      <c r="DK170" s="49"/>
      <c r="DL170" s="49"/>
      <c r="DM170" s="32"/>
      <c r="DN170" s="32"/>
      <c r="DO170" s="49"/>
      <c r="DP170" s="32"/>
      <c r="DQ170" s="32"/>
      <c r="DR170" s="49"/>
      <c r="DS170" s="32"/>
      <c r="DT170" s="32"/>
      <c r="DU170" s="49"/>
      <c r="DV170" s="32"/>
      <c r="DW170" s="32"/>
      <c r="DX170" s="32"/>
      <c r="DY170" s="32"/>
      <c r="DZ170" s="32"/>
      <c r="EA170" s="32"/>
      <c r="EB170" s="32"/>
      <c r="EC170" s="32"/>
      <c r="ED170" s="32"/>
      <c r="EE170" s="32"/>
      <c r="EF170" s="32"/>
      <c r="EG170" s="32"/>
      <c r="EH170" s="32"/>
      <c r="EI170" s="32"/>
      <c r="EJ170" s="32"/>
      <c r="EK170" s="32"/>
      <c r="EL170" s="32"/>
      <c r="EM170" s="32"/>
      <c r="EN170" s="32"/>
    </row>
    <row r="171" ht="14.25" spans="50:144">
      <c r="AX171" s="14"/>
      <c r="AY171" s="28"/>
      <c r="AZ171" s="3" t="s">
        <v>109</v>
      </c>
      <c r="BA171" s="20" t="s">
        <v>99</v>
      </c>
      <c r="BB171" s="40">
        <v>61702.1</v>
      </c>
      <c r="BC171" s="40"/>
      <c r="BD171" s="21">
        <v>29858.1</v>
      </c>
      <c r="BE171" s="21"/>
      <c r="BF171" s="46"/>
      <c r="BG171" s="21">
        <v>4537.6</v>
      </c>
      <c r="BH171" s="21"/>
      <c r="BI171" s="46"/>
      <c r="BJ171" s="21">
        <v>23547</v>
      </c>
      <c r="BK171" s="21"/>
      <c r="BL171" s="46"/>
      <c r="BM171" s="21">
        <v>394.5</v>
      </c>
      <c r="BN171" s="21"/>
      <c r="BO171" s="46"/>
      <c r="BP171" s="46">
        <v>0</v>
      </c>
      <c r="BQ171" s="46"/>
      <c r="BR171" s="46"/>
      <c r="BS171" s="21">
        <v>1379</v>
      </c>
      <c r="BT171" s="21"/>
      <c r="BU171" s="46"/>
      <c r="BV171" s="21">
        <v>3025</v>
      </c>
      <c r="BW171" s="21"/>
      <c r="BX171" s="22"/>
      <c r="BY171" s="21">
        <v>98</v>
      </c>
      <c r="BZ171" s="21"/>
      <c r="CA171" s="22"/>
      <c r="CB171" s="21">
        <v>0</v>
      </c>
      <c r="CC171" s="21"/>
      <c r="CD171" s="21">
        <v>22667</v>
      </c>
      <c r="CE171" s="18"/>
      <c r="CF171" s="26">
        <v>6054</v>
      </c>
      <c r="CG171" s="26"/>
      <c r="CH171" s="26">
        <v>4319</v>
      </c>
      <c r="CI171" s="26"/>
      <c r="CJ171" s="26">
        <v>1735</v>
      </c>
      <c r="CK171" s="26"/>
      <c r="CL171" s="26">
        <v>0</v>
      </c>
      <c r="CM171" s="26"/>
      <c r="CN171" s="26">
        <v>0</v>
      </c>
      <c r="CO171" s="26"/>
      <c r="CP171" s="26">
        <v>0</v>
      </c>
      <c r="CQ171" s="26"/>
      <c r="CR171" s="26">
        <v>0</v>
      </c>
      <c r="CS171" s="26"/>
      <c r="CT171" s="3" t="s">
        <v>109</v>
      </c>
      <c r="CU171" s="20" t="s">
        <v>2</v>
      </c>
      <c r="CV171" s="33"/>
      <c r="CW171" s="33"/>
      <c r="CX171" s="34"/>
      <c r="CY171" s="32"/>
      <c r="CZ171" s="49"/>
      <c r="DA171" s="32"/>
      <c r="DB171" s="32"/>
      <c r="DC171" s="49"/>
      <c r="DD171" s="32"/>
      <c r="DE171" s="32"/>
      <c r="DF171" s="49"/>
      <c r="DG171" s="32"/>
      <c r="DH171" s="32"/>
      <c r="DI171" s="49"/>
      <c r="DJ171" s="49"/>
      <c r="DK171" s="49"/>
      <c r="DL171" s="49"/>
      <c r="DM171" s="32"/>
      <c r="DN171" s="32"/>
      <c r="DO171" s="49"/>
      <c r="DP171" s="32"/>
      <c r="DQ171" s="32"/>
      <c r="DR171" s="49"/>
      <c r="DS171" s="32"/>
      <c r="DT171" s="32"/>
      <c r="DU171" s="49"/>
      <c r="DV171" s="32"/>
      <c r="DW171" s="32"/>
      <c r="DX171" s="32"/>
      <c r="DY171" s="32"/>
      <c r="DZ171" s="32"/>
      <c r="EA171" s="32"/>
      <c r="EB171" s="32"/>
      <c r="EC171" s="32"/>
      <c r="ED171" s="32"/>
      <c r="EE171" s="32"/>
      <c r="EF171" s="32"/>
      <c r="EG171" s="32"/>
      <c r="EH171" s="32"/>
      <c r="EI171" s="32"/>
      <c r="EJ171" s="32"/>
      <c r="EK171" s="32"/>
      <c r="EL171" s="32"/>
      <c r="EM171" s="32"/>
      <c r="EN171" s="32"/>
    </row>
    <row r="172" ht="14.25" spans="50:144">
      <c r="AX172" s="14"/>
      <c r="AY172" s="28"/>
      <c r="AZ172" s="3" t="s">
        <v>110</v>
      </c>
      <c r="BA172" s="20" t="s">
        <v>99</v>
      </c>
      <c r="BB172" s="40">
        <v>40527.5</v>
      </c>
      <c r="BC172" s="40"/>
      <c r="BD172" s="21">
        <v>18051</v>
      </c>
      <c r="BE172" s="21"/>
      <c r="BF172" s="46"/>
      <c r="BG172" s="21">
        <v>4754</v>
      </c>
      <c r="BH172" s="21"/>
      <c r="BI172" s="46"/>
      <c r="BJ172" s="21">
        <v>11818</v>
      </c>
      <c r="BK172" s="21"/>
      <c r="BL172" s="46"/>
      <c r="BM172" s="21">
        <v>1249</v>
      </c>
      <c r="BN172" s="21"/>
      <c r="BO172" s="46"/>
      <c r="BP172" s="46">
        <v>0</v>
      </c>
      <c r="BQ172" s="46"/>
      <c r="BR172" s="46"/>
      <c r="BS172" s="21">
        <v>230</v>
      </c>
      <c r="BT172" s="21"/>
      <c r="BU172" s="46"/>
      <c r="BV172" s="21">
        <v>3310</v>
      </c>
      <c r="BW172" s="21"/>
      <c r="BX172" s="22"/>
      <c r="BY172" s="21">
        <v>102</v>
      </c>
      <c r="BZ172" s="21"/>
      <c r="CA172" s="22"/>
      <c r="CB172" s="21">
        <v>1343</v>
      </c>
      <c r="CC172" s="21"/>
      <c r="CD172" s="21">
        <v>15570.3</v>
      </c>
      <c r="CE172" s="18"/>
      <c r="CF172" s="26">
        <v>1921</v>
      </c>
      <c r="CG172" s="26"/>
      <c r="CH172" s="26">
        <v>1061</v>
      </c>
      <c r="CI172" s="26"/>
      <c r="CJ172" s="26">
        <v>766</v>
      </c>
      <c r="CK172" s="26"/>
      <c r="CL172" s="26">
        <v>94</v>
      </c>
      <c r="CM172" s="26"/>
      <c r="CN172" s="26">
        <v>0</v>
      </c>
      <c r="CO172" s="26"/>
      <c r="CP172" s="26">
        <v>230.2</v>
      </c>
      <c r="CQ172" s="26"/>
      <c r="CR172" s="26">
        <v>0</v>
      </c>
      <c r="CS172" s="26"/>
      <c r="CT172" s="3" t="s">
        <v>110</v>
      </c>
      <c r="CU172" s="20" t="s">
        <v>2</v>
      </c>
      <c r="CV172" s="33"/>
      <c r="CW172" s="33"/>
      <c r="CX172" s="34"/>
      <c r="CY172" s="32"/>
      <c r="CZ172" s="49"/>
      <c r="DA172" s="32"/>
      <c r="DB172" s="32"/>
      <c r="DC172" s="49"/>
      <c r="DD172" s="32"/>
      <c r="DE172" s="32"/>
      <c r="DF172" s="49"/>
      <c r="DG172" s="32"/>
      <c r="DH172" s="32"/>
      <c r="DI172" s="49"/>
      <c r="DJ172" s="49"/>
      <c r="DK172" s="49"/>
      <c r="DL172" s="49"/>
      <c r="DM172" s="32"/>
      <c r="DN172" s="32"/>
      <c r="DO172" s="49"/>
      <c r="DP172" s="32"/>
      <c r="DQ172" s="32"/>
      <c r="DR172" s="49"/>
      <c r="DS172" s="32"/>
      <c r="DT172" s="32"/>
      <c r="DU172" s="49"/>
      <c r="DV172" s="32"/>
      <c r="DW172" s="32"/>
      <c r="DX172" s="32"/>
      <c r="DY172" s="32"/>
      <c r="DZ172" s="32"/>
      <c r="EA172" s="32"/>
      <c r="EB172" s="32"/>
      <c r="EC172" s="32"/>
      <c r="ED172" s="32"/>
      <c r="EE172" s="32"/>
      <c r="EF172" s="32"/>
      <c r="EG172" s="32"/>
      <c r="EH172" s="32"/>
      <c r="EI172" s="32"/>
      <c r="EJ172" s="32"/>
      <c r="EK172" s="32"/>
      <c r="EL172" s="32"/>
      <c r="EM172" s="32"/>
      <c r="EN172" s="32"/>
    </row>
    <row r="173" ht="14.25" spans="50:144">
      <c r="AX173" s="14"/>
      <c r="AY173" s="28"/>
      <c r="AZ173" s="3" t="s">
        <v>111</v>
      </c>
      <c r="BA173" s="20" t="s">
        <v>99</v>
      </c>
      <c r="BB173" s="40">
        <v>21463.1</v>
      </c>
      <c r="BC173" s="40"/>
      <c r="BD173" s="21">
        <v>8888.5</v>
      </c>
      <c r="BE173" s="21"/>
      <c r="BF173" s="46"/>
      <c r="BG173" s="21">
        <v>2937.5</v>
      </c>
      <c r="BH173" s="21"/>
      <c r="BI173" s="46"/>
      <c r="BJ173" s="21">
        <v>4443</v>
      </c>
      <c r="BK173" s="21"/>
      <c r="BL173" s="46"/>
      <c r="BM173" s="21">
        <v>188</v>
      </c>
      <c r="BN173" s="21"/>
      <c r="BO173" s="46"/>
      <c r="BP173" s="46">
        <v>0</v>
      </c>
      <c r="BQ173" s="46"/>
      <c r="BR173" s="46"/>
      <c r="BS173" s="21">
        <v>1320</v>
      </c>
      <c r="BT173" s="21"/>
      <c r="BU173" s="46"/>
      <c r="BV173" s="21">
        <v>1651</v>
      </c>
      <c r="BW173" s="21"/>
      <c r="BX173" s="21"/>
      <c r="BY173" s="21">
        <v>169.9</v>
      </c>
      <c r="BZ173" s="21"/>
      <c r="CA173" s="22"/>
      <c r="CB173" s="21">
        <v>392.1</v>
      </c>
      <c r="CC173" s="21"/>
      <c r="CD173" s="21">
        <v>9419</v>
      </c>
      <c r="CE173" s="18"/>
      <c r="CF173" s="26">
        <v>941.4</v>
      </c>
      <c r="CG173" s="26"/>
      <c r="CH173" s="26">
        <v>809.5</v>
      </c>
      <c r="CI173" s="26"/>
      <c r="CJ173" s="26">
        <v>96</v>
      </c>
      <c r="CK173" s="26"/>
      <c r="CL173" s="26">
        <v>35.9</v>
      </c>
      <c r="CM173" s="26"/>
      <c r="CN173" s="26">
        <v>0</v>
      </c>
      <c r="CO173" s="26"/>
      <c r="CP173" s="26">
        <v>1.2</v>
      </c>
      <c r="CQ173" s="26"/>
      <c r="CR173" s="26">
        <v>1.2</v>
      </c>
      <c r="CS173" s="26"/>
      <c r="CT173" s="3" t="s">
        <v>111</v>
      </c>
      <c r="CU173" s="20" t="s">
        <v>2</v>
      </c>
      <c r="CV173" s="33"/>
      <c r="CW173" s="33"/>
      <c r="CX173" s="34"/>
      <c r="CY173" s="32"/>
      <c r="CZ173" s="49"/>
      <c r="DA173" s="32"/>
      <c r="DB173" s="32"/>
      <c r="DC173" s="49"/>
      <c r="DD173" s="32"/>
      <c r="DE173" s="32"/>
      <c r="DF173" s="49"/>
      <c r="DG173" s="32"/>
      <c r="DH173" s="32"/>
      <c r="DI173" s="49"/>
      <c r="DJ173" s="49"/>
      <c r="DK173" s="49"/>
      <c r="DL173" s="49"/>
      <c r="DM173" s="32"/>
      <c r="DN173" s="32"/>
      <c r="DO173" s="49"/>
      <c r="DP173" s="32"/>
      <c r="DQ173" s="32"/>
      <c r="DR173" s="49"/>
      <c r="DS173" s="32"/>
      <c r="DT173" s="32"/>
      <c r="DU173" s="49"/>
      <c r="DV173" s="32"/>
      <c r="DW173" s="32"/>
      <c r="DX173" s="32"/>
      <c r="DY173" s="32"/>
      <c r="DZ173" s="32"/>
      <c r="EA173" s="32"/>
      <c r="EB173" s="32"/>
      <c r="EC173" s="32"/>
      <c r="ED173" s="32"/>
      <c r="EE173" s="32"/>
      <c r="EF173" s="32"/>
      <c r="EG173" s="32"/>
      <c r="EH173" s="32"/>
      <c r="EI173" s="32"/>
      <c r="EJ173" s="32"/>
      <c r="EK173" s="32"/>
      <c r="EL173" s="32"/>
      <c r="EM173" s="32"/>
      <c r="EN173" s="32"/>
    </row>
    <row r="174" ht="14.25" spans="50:144">
      <c r="AX174" s="14"/>
      <c r="AY174" s="28"/>
      <c r="AZ174" s="3" t="s">
        <v>112</v>
      </c>
      <c r="BA174" s="20" t="s">
        <v>99</v>
      </c>
      <c r="BB174" s="40">
        <v>23449</v>
      </c>
      <c r="BC174" s="40"/>
      <c r="BD174" s="21">
        <v>12194</v>
      </c>
      <c r="BE174" s="21"/>
      <c r="BF174" s="46"/>
      <c r="BG174" s="21">
        <v>4015</v>
      </c>
      <c r="BH174" s="21"/>
      <c r="BI174" s="46"/>
      <c r="BJ174" s="21">
        <v>6362</v>
      </c>
      <c r="BK174" s="21"/>
      <c r="BL174" s="46"/>
      <c r="BM174" s="21">
        <v>202</v>
      </c>
      <c r="BN174" s="21"/>
      <c r="BO174" s="46"/>
      <c r="BP174" s="46">
        <v>21</v>
      </c>
      <c r="BQ174" s="46"/>
      <c r="BR174" s="46"/>
      <c r="BS174" s="21">
        <v>1594</v>
      </c>
      <c r="BT174" s="21"/>
      <c r="BU174" s="46"/>
      <c r="BV174" s="21">
        <v>977</v>
      </c>
      <c r="BW174" s="21"/>
      <c r="BX174" s="21"/>
      <c r="BY174" s="21">
        <v>0</v>
      </c>
      <c r="BZ174" s="21"/>
      <c r="CA174" s="21"/>
      <c r="CB174" s="21">
        <v>375</v>
      </c>
      <c r="CC174" s="21"/>
      <c r="CD174" s="21">
        <v>9800</v>
      </c>
      <c r="CE174" s="18"/>
      <c r="CF174" s="26">
        <v>99</v>
      </c>
      <c r="CG174" s="26"/>
      <c r="CH174" s="26">
        <v>20</v>
      </c>
      <c r="CI174" s="26"/>
      <c r="CJ174" s="26">
        <v>0</v>
      </c>
      <c r="CK174" s="26"/>
      <c r="CL174" s="26">
        <v>79</v>
      </c>
      <c r="CM174" s="26"/>
      <c r="CN174" s="26">
        <v>0</v>
      </c>
      <c r="CO174" s="26"/>
      <c r="CP174" s="26">
        <v>4</v>
      </c>
      <c r="CQ174" s="26"/>
      <c r="CR174" s="26">
        <v>4</v>
      </c>
      <c r="CS174" s="26"/>
      <c r="CT174" s="3" t="s">
        <v>112</v>
      </c>
      <c r="CU174" s="20" t="s">
        <v>2</v>
      </c>
      <c r="CV174" s="33"/>
      <c r="CW174" s="33"/>
      <c r="CX174" s="34"/>
      <c r="CY174" s="32"/>
      <c r="CZ174" s="49"/>
      <c r="DA174" s="32"/>
      <c r="DB174" s="32"/>
      <c r="DC174" s="49"/>
      <c r="DD174" s="32"/>
      <c r="DE174" s="32"/>
      <c r="DF174" s="49"/>
      <c r="DG174" s="32"/>
      <c r="DH174" s="32"/>
      <c r="DI174" s="49"/>
      <c r="DJ174" s="49"/>
      <c r="DK174" s="49"/>
      <c r="DL174" s="49"/>
      <c r="DM174" s="32"/>
      <c r="DN174" s="32"/>
      <c r="DO174" s="49"/>
      <c r="DP174" s="32"/>
      <c r="DQ174" s="32"/>
      <c r="DR174" s="32"/>
      <c r="DS174" s="32"/>
      <c r="DT174" s="32"/>
      <c r="DU174" s="49"/>
      <c r="DV174" s="32"/>
      <c r="DW174" s="32"/>
      <c r="DX174" s="32"/>
      <c r="DY174" s="32"/>
      <c r="DZ174" s="32"/>
      <c r="EA174" s="32"/>
      <c r="EB174" s="32"/>
      <c r="EC174" s="32"/>
      <c r="ED174" s="32"/>
      <c r="EE174" s="32"/>
      <c r="EF174" s="32"/>
      <c r="EG174" s="32"/>
      <c r="EH174" s="32"/>
      <c r="EI174" s="32"/>
      <c r="EJ174" s="32"/>
      <c r="EK174" s="32"/>
      <c r="EL174" s="32"/>
      <c r="EM174" s="32"/>
      <c r="EN174" s="32"/>
    </row>
    <row r="175" ht="14.25" spans="50:144">
      <c r="AX175" s="14"/>
      <c r="AY175" s="28"/>
      <c r="AZ175" s="3" t="s">
        <v>113</v>
      </c>
      <c r="BA175" s="20" t="s">
        <v>99</v>
      </c>
      <c r="BB175" s="40">
        <v>55035.6</v>
      </c>
      <c r="BC175" s="40"/>
      <c r="BD175" s="21">
        <v>23385</v>
      </c>
      <c r="BE175" s="21"/>
      <c r="BF175" s="46"/>
      <c r="BG175" s="21">
        <v>9287</v>
      </c>
      <c r="BH175" s="21"/>
      <c r="BI175" s="46"/>
      <c r="BJ175" s="21">
        <v>12487</v>
      </c>
      <c r="BK175" s="21"/>
      <c r="BL175" s="46"/>
      <c r="BM175" s="21">
        <v>187</v>
      </c>
      <c r="BN175" s="21"/>
      <c r="BO175" s="46"/>
      <c r="BP175" s="46">
        <v>16</v>
      </c>
      <c r="BQ175" s="46"/>
      <c r="BR175" s="46"/>
      <c r="BS175" s="21">
        <v>1408</v>
      </c>
      <c r="BT175" s="21"/>
      <c r="BU175" s="46"/>
      <c r="BV175" s="21">
        <v>2603</v>
      </c>
      <c r="BW175" s="21"/>
      <c r="BX175" s="21"/>
      <c r="BY175" s="21">
        <v>0</v>
      </c>
      <c r="BZ175" s="21"/>
      <c r="CA175" s="21"/>
      <c r="CB175" s="21">
        <v>3988.6</v>
      </c>
      <c r="CC175" s="21"/>
      <c r="CD175" s="21">
        <v>21607</v>
      </c>
      <c r="CE175" s="18"/>
      <c r="CF175" s="26">
        <v>2138</v>
      </c>
      <c r="CG175" s="26"/>
      <c r="CH175" s="26">
        <v>1135</v>
      </c>
      <c r="CI175" s="26"/>
      <c r="CJ175" s="26">
        <v>436</v>
      </c>
      <c r="CK175" s="26"/>
      <c r="CL175" s="26">
        <v>567</v>
      </c>
      <c r="CM175" s="26"/>
      <c r="CN175" s="26">
        <v>0</v>
      </c>
      <c r="CO175" s="26"/>
      <c r="CP175" s="26">
        <v>1314</v>
      </c>
      <c r="CQ175" s="26"/>
      <c r="CR175" s="26">
        <v>0</v>
      </c>
      <c r="CS175" s="26"/>
      <c r="CT175" s="3" t="s">
        <v>113</v>
      </c>
      <c r="CU175" s="20" t="s">
        <v>2</v>
      </c>
      <c r="CV175" s="33"/>
      <c r="CW175" s="33"/>
      <c r="CX175" s="34"/>
      <c r="CY175" s="32"/>
      <c r="CZ175" s="49"/>
      <c r="DA175" s="32"/>
      <c r="DB175" s="32"/>
      <c r="DC175" s="49"/>
      <c r="DD175" s="32"/>
      <c r="DE175" s="32"/>
      <c r="DF175" s="49"/>
      <c r="DG175" s="32"/>
      <c r="DH175" s="32"/>
      <c r="DI175" s="49"/>
      <c r="DJ175" s="49"/>
      <c r="DK175" s="49"/>
      <c r="DL175" s="49"/>
      <c r="DM175" s="32"/>
      <c r="DN175" s="32"/>
      <c r="DO175" s="49"/>
      <c r="DP175" s="32"/>
      <c r="DQ175" s="32"/>
      <c r="DR175" s="32"/>
      <c r="DS175" s="32"/>
      <c r="DT175" s="32"/>
      <c r="DU175" s="49"/>
      <c r="DV175" s="32"/>
      <c r="DW175" s="32"/>
      <c r="DX175" s="32"/>
      <c r="DY175" s="32"/>
      <c r="DZ175" s="32"/>
      <c r="EA175" s="32"/>
      <c r="EB175" s="32"/>
      <c r="EC175" s="32"/>
      <c r="ED175" s="32"/>
      <c r="EE175" s="32"/>
      <c r="EF175" s="32"/>
      <c r="EG175" s="32"/>
      <c r="EH175" s="32"/>
      <c r="EI175" s="32"/>
      <c r="EJ175" s="32"/>
      <c r="EK175" s="32"/>
      <c r="EL175" s="32"/>
      <c r="EM175" s="32"/>
      <c r="EN175" s="32"/>
    </row>
    <row r="176" ht="14.25" spans="50:144">
      <c r="AX176" s="14"/>
      <c r="AY176" s="28"/>
      <c r="AZ176" s="3" t="s">
        <v>115</v>
      </c>
      <c r="BA176" s="20" t="s">
        <v>99</v>
      </c>
      <c r="BB176" s="40">
        <v>57419.75</v>
      </c>
      <c r="BC176" s="40"/>
      <c r="BD176" s="21">
        <v>24013.95</v>
      </c>
      <c r="BE176" s="21"/>
      <c r="BF176" s="46"/>
      <c r="BG176" s="21">
        <v>11888.3</v>
      </c>
      <c r="BH176" s="21"/>
      <c r="BI176" s="46"/>
      <c r="BJ176" s="21">
        <v>9991</v>
      </c>
      <c r="BK176" s="21"/>
      <c r="BL176" s="46"/>
      <c r="BM176" s="21">
        <v>171.75</v>
      </c>
      <c r="BN176" s="21"/>
      <c r="BO176" s="46"/>
      <c r="BP176" s="46">
        <v>5</v>
      </c>
      <c r="BQ176" s="46"/>
      <c r="BR176" s="46"/>
      <c r="BS176" s="21">
        <v>1957.9</v>
      </c>
      <c r="BT176" s="21"/>
      <c r="BU176" s="46"/>
      <c r="BV176" s="21">
        <v>2923</v>
      </c>
      <c r="BW176" s="21"/>
      <c r="BX176" s="21"/>
      <c r="BY176" s="21">
        <v>0</v>
      </c>
      <c r="BZ176" s="21"/>
      <c r="CA176" s="21"/>
      <c r="CB176" s="21">
        <v>4210</v>
      </c>
      <c r="CC176" s="21"/>
      <c r="CD176" s="21">
        <v>24492.3</v>
      </c>
      <c r="CE176" s="18"/>
      <c r="CF176" s="26">
        <v>520.5</v>
      </c>
      <c r="CG176" s="26"/>
      <c r="CH176" s="26">
        <v>336.6</v>
      </c>
      <c r="CI176" s="26"/>
      <c r="CJ176" s="26">
        <v>183.9</v>
      </c>
      <c r="CK176" s="26"/>
      <c r="CL176" s="26">
        <v>0</v>
      </c>
      <c r="CM176" s="26"/>
      <c r="CN176" s="26">
        <v>0</v>
      </c>
      <c r="CO176" s="26"/>
      <c r="CP176" s="26">
        <v>1260</v>
      </c>
      <c r="CQ176" s="26"/>
      <c r="CR176" s="26">
        <v>438</v>
      </c>
      <c r="CS176" s="26"/>
      <c r="CT176" s="3" t="s">
        <v>115</v>
      </c>
      <c r="CU176" s="20" t="s">
        <v>2</v>
      </c>
      <c r="CV176" s="33"/>
      <c r="CW176" s="33"/>
      <c r="CX176" s="34"/>
      <c r="CY176" s="32"/>
      <c r="CZ176" s="49"/>
      <c r="DA176" s="32"/>
      <c r="DB176" s="32"/>
      <c r="DC176" s="49"/>
      <c r="DD176" s="32"/>
      <c r="DE176" s="32"/>
      <c r="DF176" s="49"/>
      <c r="DG176" s="32"/>
      <c r="DH176" s="32"/>
      <c r="DI176" s="49"/>
      <c r="DJ176" s="49"/>
      <c r="DK176" s="49"/>
      <c r="DL176" s="49"/>
      <c r="DM176" s="32"/>
      <c r="DN176" s="32"/>
      <c r="DO176" s="49"/>
      <c r="DP176" s="32"/>
      <c r="DQ176" s="32"/>
      <c r="DR176" s="32"/>
      <c r="DS176" s="32"/>
      <c r="DT176" s="32"/>
      <c r="DU176" s="49"/>
      <c r="DV176" s="32"/>
      <c r="DW176" s="32"/>
      <c r="DX176" s="32"/>
      <c r="DY176" s="32"/>
      <c r="DZ176" s="32"/>
      <c r="EA176" s="32"/>
      <c r="EB176" s="32"/>
      <c r="EC176" s="32"/>
      <c r="ED176" s="32"/>
      <c r="EE176" s="32"/>
      <c r="EF176" s="32"/>
      <c r="EG176" s="32"/>
      <c r="EH176" s="32"/>
      <c r="EI176" s="32"/>
      <c r="EJ176" s="32"/>
      <c r="EK176" s="32"/>
      <c r="EL176" s="32"/>
      <c r="EM176" s="32"/>
      <c r="EN176" s="32"/>
    </row>
    <row r="177" ht="14.25" spans="50:144">
      <c r="AX177" s="14"/>
      <c r="AY177" s="28"/>
      <c r="AZ177" s="3" t="s">
        <v>116</v>
      </c>
      <c r="BA177" s="20" t="s">
        <v>99</v>
      </c>
      <c r="BB177" s="40">
        <v>39539</v>
      </c>
      <c r="BC177" s="40"/>
      <c r="BD177" s="21">
        <v>18485</v>
      </c>
      <c r="BE177" s="21"/>
      <c r="BF177" s="46"/>
      <c r="BG177" s="21">
        <v>7392</v>
      </c>
      <c r="BH177" s="21"/>
      <c r="BI177" s="46"/>
      <c r="BJ177" s="21">
        <v>9550</v>
      </c>
      <c r="BK177" s="21"/>
      <c r="BL177" s="46"/>
      <c r="BM177" s="21">
        <v>115</v>
      </c>
      <c r="BN177" s="21"/>
      <c r="BO177" s="46"/>
      <c r="BP177" s="46">
        <v>0</v>
      </c>
      <c r="BQ177" s="46"/>
      <c r="BR177" s="46"/>
      <c r="BS177" s="21">
        <v>1428</v>
      </c>
      <c r="BT177" s="21"/>
      <c r="BU177" s="46"/>
      <c r="BV177" s="21">
        <v>2744</v>
      </c>
      <c r="BW177" s="21"/>
      <c r="BX177" s="21"/>
      <c r="BY177" s="21">
        <v>0</v>
      </c>
      <c r="BZ177" s="21"/>
      <c r="CA177" s="21"/>
      <c r="CB177" s="21">
        <v>8</v>
      </c>
      <c r="CC177" s="21"/>
      <c r="CD177" s="21">
        <v>16737</v>
      </c>
      <c r="CE177" s="18"/>
      <c r="CF177" s="26">
        <v>1565</v>
      </c>
      <c r="CG177" s="26"/>
      <c r="CH177" s="26">
        <v>1096</v>
      </c>
      <c r="CI177" s="26"/>
      <c r="CJ177" s="26">
        <v>469</v>
      </c>
      <c r="CK177" s="26"/>
      <c r="CL177" s="26">
        <v>0</v>
      </c>
      <c r="CM177" s="26"/>
      <c r="CN177" s="26">
        <v>0</v>
      </c>
      <c r="CO177" s="26"/>
      <c r="CP177" s="26">
        <v>0</v>
      </c>
      <c r="CQ177" s="26"/>
      <c r="CR177" s="26">
        <v>0</v>
      </c>
      <c r="CS177" s="26"/>
      <c r="CT177" s="3" t="s">
        <v>116</v>
      </c>
      <c r="CU177" s="20" t="s">
        <v>2</v>
      </c>
      <c r="CV177" s="33"/>
      <c r="CW177" s="33"/>
      <c r="CX177" s="34"/>
      <c r="CY177" s="32"/>
      <c r="CZ177" s="49"/>
      <c r="DA177" s="32"/>
      <c r="DB177" s="32"/>
      <c r="DC177" s="49"/>
      <c r="DD177" s="32"/>
      <c r="DE177" s="32"/>
      <c r="DF177" s="49"/>
      <c r="DG177" s="32"/>
      <c r="DH177" s="32"/>
      <c r="DI177" s="49"/>
      <c r="DJ177" s="49"/>
      <c r="DK177" s="49"/>
      <c r="DL177" s="49"/>
      <c r="DM177" s="32"/>
      <c r="DN177" s="32"/>
      <c r="DO177" s="49"/>
      <c r="DP177" s="32"/>
      <c r="DQ177" s="32"/>
      <c r="DR177" s="32"/>
      <c r="DS177" s="32"/>
      <c r="DT177" s="32"/>
      <c r="DU177" s="49"/>
      <c r="DV177" s="32"/>
      <c r="DW177" s="32"/>
      <c r="DX177" s="32"/>
      <c r="DY177" s="32"/>
      <c r="DZ177" s="32"/>
      <c r="EA177" s="32"/>
      <c r="EB177" s="32"/>
      <c r="EC177" s="32"/>
      <c r="ED177" s="32"/>
      <c r="EE177" s="32"/>
      <c r="EF177" s="32"/>
      <c r="EG177" s="32"/>
      <c r="EH177" s="32"/>
      <c r="EI177" s="32"/>
      <c r="EJ177" s="32"/>
      <c r="EK177" s="32"/>
      <c r="EL177" s="32"/>
      <c r="EM177" s="32"/>
      <c r="EN177" s="32"/>
    </row>
    <row r="178" ht="14.25" spans="50:144">
      <c r="AX178" s="14"/>
      <c r="AY178" s="28"/>
      <c r="AZ178" s="3" t="s">
        <v>117</v>
      </c>
      <c r="BA178" s="20" t="s">
        <v>99</v>
      </c>
      <c r="BB178" s="40">
        <v>42694.7</v>
      </c>
      <c r="BC178" s="40"/>
      <c r="BD178" s="21">
        <v>21903</v>
      </c>
      <c r="BE178" s="21"/>
      <c r="BF178" s="46"/>
      <c r="BG178" s="21">
        <v>4834</v>
      </c>
      <c r="BH178" s="21"/>
      <c r="BI178" s="46"/>
      <c r="BJ178" s="21">
        <v>15780</v>
      </c>
      <c r="BK178" s="21"/>
      <c r="BL178" s="46"/>
      <c r="BM178" s="21">
        <v>167</v>
      </c>
      <c r="BN178" s="21"/>
      <c r="BO178" s="46"/>
      <c r="BP178" s="46">
        <v>0</v>
      </c>
      <c r="BQ178" s="46"/>
      <c r="BR178" s="46"/>
      <c r="BS178" s="21">
        <v>1122</v>
      </c>
      <c r="BT178" s="21"/>
      <c r="BU178" s="46"/>
      <c r="BV178" s="21">
        <v>2662</v>
      </c>
      <c r="BW178" s="21"/>
      <c r="BX178" s="21"/>
      <c r="BY178" s="21">
        <v>0</v>
      </c>
      <c r="BZ178" s="21"/>
      <c r="CA178" s="21"/>
      <c r="CB178" s="21">
        <v>2275</v>
      </c>
      <c r="CC178" s="21"/>
      <c r="CD178" s="21">
        <v>13803.7</v>
      </c>
      <c r="CE178" s="18"/>
      <c r="CF178" s="26">
        <v>1143</v>
      </c>
      <c r="CG178" s="26"/>
      <c r="CH178" s="26">
        <v>966</v>
      </c>
      <c r="CI178" s="26"/>
      <c r="CJ178" s="26">
        <v>177</v>
      </c>
      <c r="CK178" s="26"/>
      <c r="CL178" s="26">
        <v>0</v>
      </c>
      <c r="CM178" s="26"/>
      <c r="CN178" s="26">
        <v>0</v>
      </c>
      <c r="CO178" s="26"/>
      <c r="CP178" s="26">
        <v>908</v>
      </c>
      <c r="CQ178" s="26"/>
      <c r="CR178" s="26">
        <v>0</v>
      </c>
      <c r="CS178" s="26"/>
      <c r="CT178" s="3" t="s">
        <v>117</v>
      </c>
      <c r="CU178" s="20" t="s">
        <v>2</v>
      </c>
      <c r="CV178" s="33"/>
      <c r="CW178" s="33"/>
      <c r="CX178" s="34"/>
      <c r="CY178" s="32"/>
      <c r="CZ178" s="49"/>
      <c r="DA178" s="32"/>
      <c r="DB178" s="32"/>
      <c r="DC178" s="49"/>
      <c r="DD178" s="32"/>
      <c r="DE178" s="32"/>
      <c r="DF178" s="49"/>
      <c r="DG178" s="32"/>
      <c r="DH178" s="32"/>
      <c r="DI178" s="49"/>
      <c r="DJ178" s="49"/>
      <c r="DK178" s="49"/>
      <c r="DL178" s="49"/>
      <c r="DM178" s="32"/>
      <c r="DN178" s="32"/>
      <c r="DO178" s="49"/>
      <c r="DP178" s="32"/>
      <c r="DQ178" s="32"/>
      <c r="DR178" s="32"/>
      <c r="DS178" s="32"/>
      <c r="DT178" s="32"/>
      <c r="DU178" s="49"/>
      <c r="DV178" s="32"/>
      <c r="DW178" s="32"/>
      <c r="DX178" s="32"/>
      <c r="DY178" s="32"/>
      <c r="DZ178" s="32"/>
      <c r="EA178" s="32"/>
      <c r="EB178" s="32"/>
      <c r="EC178" s="32"/>
      <c r="ED178" s="32"/>
      <c r="EE178" s="32"/>
      <c r="EF178" s="32"/>
      <c r="EG178" s="32"/>
      <c r="EH178" s="32"/>
      <c r="EI178" s="32"/>
      <c r="EJ178" s="32"/>
      <c r="EK178" s="32"/>
      <c r="EL178" s="32"/>
      <c r="EM178" s="32"/>
      <c r="EN178" s="32"/>
    </row>
    <row r="179" ht="14.25" spans="50:144">
      <c r="AX179" s="14"/>
      <c r="AY179" s="28"/>
      <c r="AZ179" s="10" t="s">
        <v>118</v>
      </c>
      <c r="BA179" s="20" t="s">
        <v>99</v>
      </c>
      <c r="BB179" s="40">
        <v>6443.7</v>
      </c>
      <c r="BC179" s="40"/>
      <c r="BD179" s="21">
        <v>2006.5</v>
      </c>
      <c r="BE179" s="21"/>
      <c r="BF179" s="46"/>
      <c r="BG179" s="21">
        <v>674</v>
      </c>
      <c r="BH179" s="21"/>
      <c r="BI179" s="46"/>
      <c r="BJ179" s="21">
        <v>981.5</v>
      </c>
      <c r="BK179" s="21"/>
      <c r="BL179" s="46"/>
      <c r="BM179" s="21">
        <v>241</v>
      </c>
      <c r="BN179" s="21"/>
      <c r="BO179" s="46"/>
      <c r="BP179" s="46">
        <v>110</v>
      </c>
      <c r="BQ179" s="46"/>
      <c r="BR179" s="46"/>
      <c r="BS179" s="21">
        <v>0</v>
      </c>
      <c r="BT179" s="21"/>
      <c r="BU179" s="46"/>
      <c r="BV179" s="21">
        <v>972</v>
      </c>
      <c r="BW179" s="21"/>
      <c r="BX179" s="21"/>
      <c r="BY179" s="21">
        <v>0</v>
      </c>
      <c r="BZ179" s="21"/>
      <c r="CA179" s="21"/>
      <c r="CB179" s="21">
        <v>0</v>
      </c>
      <c r="CC179" s="21"/>
      <c r="CD179" s="21">
        <v>3141</v>
      </c>
      <c r="CE179" s="18"/>
      <c r="CF179" s="26">
        <v>324.2</v>
      </c>
      <c r="CG179" s="26"/>
      <c r="CH179" s="26">
        <v>25.7</v>
      </c>
      <c r="CI179" s="26"/>
      <c r="CJ179" s="26">
        <v>50.5</v>
      </c>
      <c r="CK179" s="26"/>
      <c r="CL179" s="26">
        <v>248</v>
      </c>
      <c r="CM179" s="26"/>
      <c r="CN179" s="26">
        <v>0</v>
      </c>
      <c r="CO179" s="26"/>
      <c r="CP179" s="26">
        <v>0</v>
      </c>
      <c r="CQ179" s="26"/>
      <c r="CR179" s="26">
        <v>0</v>
      </c>
      <c r="CS179" s="26"/>
      <c r="CT179" s="10" t="s">
        <v>118</v>
      </c>
      <c r="CU179" s="20" t="s">
        <v>2</v>
      </c>
      <c r="CV179" s="33"/>
      <c r="CW179" s="33"/>
      <c r="CX179" s="34"/>
      <c r="CY179" s="32"/>
      <c r="CZ179" s="49"/>
      <c r="DA179" s="32"/>
      <c r="DB179" s="32"/>
      <c r="DC179" s="49"/>
      <c r="DD179" s="32"/>
      <c r="DE179" s="32"/>
      <c r="DF179" s="49"/>
      <c r="DG179" s="32"/>
      <c r="DH179" s="32"/>
      <c r="DI179" s="49"/>
      <c r="DJ179" s="49"/>
      <c r="DK179" s="49"/>
      <c r="DL179" s="49"/>
      <c r="DM179" s="32"/>
      <c r="DN179" s="32"/>
      <c r="DO179" s="49"/>
      <c r="DP179" s="32"/>
      <c r="DQ179" s="32"/>
      <c r="DR179" s="32"/>
      <c r="DS179" s="32"/>
      <c r="DT179" s="32"/>
      <c r="DU179" s="49"/>
      <c r="DV179" s="32"/>
      <c r="DW179" s="32"/>
      <c r="DX179" s="32"/>
      <c r="DY179" s="32"/>
      <c r="DZ179" s="32"/>
      <c r="EA179" s="32"/>
      <c r="EB179" s="32"/>
      <c r="EC179" s="32"/>
      <c r="ED179" s="32"/>
      <c r="EE179" s="32"/>
      <c r="EF179" s="32"/>
      <c r="EG179" s="32"/>
      <c r="EH179" s="32"/>
      <c r="EI179" s="32"/>
      <c r="EJ179" s="32"/>
      <c r="EK179" s="32"/>
      <c r="EL179" s="32"/>
      <c r="EM179" s="32"/>
      <c r="EN179" s="32"/>
    </row>
    <row r="180" ht="14.25" spans="50:144">
      <c r="AX180" s="14"/>
      <c r="AY180" s="28"/>
      <c r="AZ180" s="3" t="s">
        <v>119</v>
      </c>
      <c r="BA180" s="20" t="s">
        <v>99</v>
      </c>
      <c r="BB180" s="40">
        <v>73</v>
      </c>
      <c r="BC180" s="40"/>
      <c r="BD180" s="21">
        <v>40</v>
      </c>
      <c r="BE180" s="21"/>
      <c r="BF180" s="46"/>
      <c r="BG180" s="21">
        <v>6</v>
      </c>
      <c r="BH180" s="21"/>
      <c r="BI180" s="46"/>
      <c r="BJ180" s="21">
        <v>34</v>
      </c>
      <c r="BK180" s="21"/>
      <c r="BL180" s="46"/>
      <c r="BM180" s="21">
        <v>0</v>
      </c>
      <c r="BN180" s="21"/>
      <c r="BO180" s="46"/>
      <c r="BP180" s="46">
        <v>0</v>
      </c>
      <c r="BQ180" s="46"/>
      <c r="BR180" s="46"/>
      <c r="BS180" s="21">
        <v>0</v>
      </c>
      <c r="BT180" s="21"/>
      <c r="BU180" s="46"/>
      <c r="BV180" s="21">
        <v>0</v>
      </c>
      <c r="BW180" s="21"/>
      <c r="BX180" s="21"/>
      <c r="BY180" s="21">
        <v>0</v>
      </c>
      <c r="BZ180" s="21"/>
      <c r="CA180" s="21"/>
      <c r="CB180" s="21">
        <v>0</v>
      </c>
      <c r="CC180" s="21"/>
      <c r="CD180" s="21">
        <v>33</v>
      </c>
      <c r="CE180" s="18"/>
      <c r="CF180" s="26">
        <v>0</v>
      </c>
      <c r="CG180" s="26"/>
      <c r="CH180" s="26">
        <v>0</v>
      </c>
      <c r="CI180" s="26"/>
      <c r="CJ180" s="26">
        <v>0</v>
      </c>
      <c r="CK180" s="26"/>
      <c r="CL180" s="26">
        <v>0</v>
      </c>
      <c r="CM180" s="26"/>
      <c r="CN180" s="26">
        <v>0</v>
      </c>
      <c r="CO180" s="26"/>
      <c r="CP180" s="26">
        <v>0</v>
      </c>
      <c r="CQ180" s="26"/>
      <c r="CR180" s="26">
        <v>0</v>
      </c>
      <c r="CS180" s="26"/>
      <c r="CT180" s="3" t="s">
        <v>119</v>
      </c>
      <c r="CU180" s="20" t="s">
        <v>2</v>
      </c>
      <c r="CV180" s="33"/>
      <c r="CW180" s="33"/>
      <c r="CX180" s="34"/>
      <c r="CY180" s="32"/>
      <c r="CZ180" s="49"/>
      <c r="DA180" s="32"/>
      <c r="DB180" s="32"/>
      <c r="DC180" s="49"/>
      <c r="DD180" s="32"/>
      <c r="DE180" s="32"/>
      <c r="DF180" s="49"/>
      <c r="DG180" s="32"/>
      <c r="DH180" s="32"/>
      <c r="DI180" s="49"/>
      <c r="DJ180" s="49"/>
      <c r="DK180" s="49"/>
      <c r="DL180" s="49"/>
      <c r="DM180" s="32"/>
      <c r="DN180" s="32"/>
      <c r="DO180" s="32"/>
      <c r="DP180" s="32"/>
      <c r="DQ180" s="32"/>
      <c r="DR180" s="32"/>
      <c r="DS180" s="32"/>
      <c r="DT180" s="32"/>
      <c r="DU180" s="49"/>
      <c r="DV180" s="32"/>
      <c r="DW180" s="32"/>
      <c r="DX180" s="32"/>
      <c r="DY180" s="32"/>
      <c r="DZ180" s="32"/>
      <c r="EA180" s="32"/>
      <c r="EB180" s="32"/>
      <c r="EC180" s="32"/>
      <c r="ED180" s="32"/>
      <c r="EE180" s="32"/>
      <c r="EF180" s="32"/>
      <c r="EG180" s="32"/>
      <c r="EH180" s="32"/>
      <c r="EI180" s="32"/>
      <c r="EJ180" s="32"/>
      <c r="EK180" s="32"/>
      <c r="EL180" s="32"/>
      <c r="EM180" s="32"/>
      <c r="EN180" s="32"/>
    </row>
    <row r="181" s="1" customFormat="1" ht="14.25" spans="50:144">
      <c r="AX181" s="42"/>
      <c r="AY181" s="43"/>
      <c r="AZ181" s="43"/>
      <c r="BA181" s="44"/>
      <c r="BB181" s="45"/>
      <c r="BC181" s="45"/>
      <c r="BD181" s="45"/>
      <c r="BE181" s="45"/>
      <c r="BF181" s="45"/>
      <c r="BG181" s="45"/>
      <c r="BH181" s="45"/>
      <c r="BI181" s="45"/>
      <c r="BJ181" s="45"/>
      <c r="BK181" s="45"/>
      <c r="BL181" s="45"/>
      <c r="BM181" s="45"/>
      <c r="BN181" s="45"/>
      <c r="BO181" s="45"/>
      <c r="BP181" s="19"/>
      <c r="BQ181" s="19"/>
      <c r="BR181" s="19"/>
      <c r="BS181" s="45"/>
      <c r="BT181" s="45"/>
      <c r="BU181" s="45"/>
      <c r="BV181" s="45"/>
      <c r="BW181" s="45"/>
      <c r="BX181" s="45"/>
      <c r="BY181" s="45"/>
      <c r="BZ181" s="45"/>
      <c r="CA181" s="45"/>
      <c r="CB181" s="45"/>
      <c r="CC181" s="45"/>
      <c r="CD181" s="45"/>
      <c r="CE181" s="45"/>
      <c r="CF181" s="45"/>
      <c r="CG181" s="47"/>
      <c r="CH181" s="25"/>
      <c r="CI181" s="25"/>
      <c r="CJ181" s="25"/>
      <c r="CK181" s="25"/>
      <c r="CL181" s="25"/>
      <c r="CM181" s="25"/>
      <c r="CN181" s="25"/>
      <c r="CO181" s="25"/>
      <c r="CP181" s="47"/>
      <c r="CQ181" s="47"/>
      <c r="CR181" s="47"/>
      <c r="CS181" s="47"/>
      <c r="CT181" s="44"/>
      <c r="CU181" s="44"/>
      <c r="CV181" s="50"/>
      <c r="CW181" s="50"/>
      <c r="CX181" s="50"/>
      <c r="CY181" s="51"/>
      <c r="CZ181" s="51"/>
      <c r="DA181" s="51"/>
      <c r="DB181" s="51"/>
      <c r="DC181" s="51"/>
      <c r="DD181" s="51"/>
      <c r="DE181" s="51"/>
      <c r="DF181" s="51"/>
      <c r="DG181" s="51"/>
      <c r="DH181" s="51"/>
      <c r="DI181" s="51"/>
      <c r="DJ181" s="51"/>
      <c r="DK181" s="51"/>
      <c r="DL181" s="51"/>
      <c r="DM181" s="51"/>
      <c r="DN181" s="51"/>
      <c r="DO181" s="51"/>
      <c r="DP181" s="51"/>
      <c r="DQ181" s="51"/>
      <c r="DR181" s="51"/>
      <c r="DS181" s="51"/>
      <c r="DT181" s="51"/>
      <c r="DU181" s="51"/>
      <c r="DV181" s="51"/>
      <c r="DW181" s="51"/>
      <c r="DX181" s="51"/>
      <c r="DY181" s="51"/>
      <c r="DZ181" s="51"/>
      <c r="EA181" s="51"/>
      <c r="EB181" s="51"/>
      <c r="EC181" s="51"/>
      <c r="ED181" s="51"/>
      <c r="EE181" s="51"/>
      <c r="EF181" s="51"/>
      <c r="EG181" s="51"/>
      <c r="EH181" s="51"/>
      <c r="EI181" s="51"/>
      <c r="EJ181" s="51"/>
      <c r="EK181" s="51"/>
      <c r="EL181" s="51"/>
      <c r="EM181" s="51"/>
      <c r="EN181" s="51"/>
    </row>
    <row r="182" spans="50:144"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r="EK182" s="14"/>
      <c r="EL182" s="14"/>
      <c r="EM182" s="14"/>
      <c r="EN182" s="14"/>
    </row>
  </sheetData>
  <mergeCells count="1">
    <mergeCell ref="AW161:AX161"/>
  </mergeCells>
  <conditionalFormatting sqref="AX75:AX85">
    <cfRule type="cellIs" dxfId="0" priority="5" stopIfTrue="1" operator="equal">
      <formula>" "</formula>
    </cfRule>
  </conditionalFormatting>
  <conditionalFormatting sqref="AY118:AY122">
    <cfRule type="cellIs" dxfId="0" priority="10" stopIfTrue="1" operator="equal">
      <formula>" "</formula>
    </cfRule>
  </conditionalFormatting>
  <conditionalFormatting sqref="AY123:AY128">
    <cfRule type="cellIs" dxfId="0" priority="4" stopIfTrue="1" operator="equal">
      <formula>" "</formula>
    </cfRule>
  </conditionalFormatting>
  <conditionalFormatting sqref="AY129:AY133">
    <cfRule type="cellIs" dxfId="0" priority="1" stopIfTrue="1" operator="equal">
      <formula>" "</formula>
    </cfRule>
  </conditionalFormatting>
  <conditionalFormatting sqref="AX70:BU70 BU88:CD88 BT85:CD85 CE79:CL105 BD89:CD89 AX90:CD113 AX71:CL72 AX88:BS88 AX86:CD87 AY85:BQ85 AX74:CD74 AX73:CC73 AY75:CD84 CI74:CL78 CI106:CL113 CE74:CH113 CP71:CW78 CP106:CW113 BW70:CW70 AX114:CW115">
    <cfRule type="cellIs" dxfId="0" priority="11" stopIfTrue="1" operator="equal">
      <formula>" "</formula>
    </cfRule>
  </conditionalFormatting>
  <conditionalFormatting sqref="AZ138 AZ118:AZ136">
    <cfRule type="cellIs" dxfId="0" priority="9" stopIfTrue="1" operator="equal">
      <formula>" "</formula>
    </cfRule>
  </conditionalFormatting>
  <conditionalFormatting sqref="AY138:AY140 AY134:AY136">
    <cfRule type="cellIs" dxfId="0" priority="2" stopIfTrue="1" operator="equal">
      <formula>" "</formula>
    </cfRule>
  </conditionalFormatting>
  <conditionalFormatting sqref="AZ159 AZ139:AZ157">
    <cfRule type="cellIs" dxfId="0" priority="8" stopIfTrue="1" operator="equal">
      <formula>" "</formula>
    </cfRule>
  </conditionalFormatting>
  <conditionalFormatting sqref="AZ180 AZ160:AZ178">
    <cfRule type="cellIs" dxfId="0" priority="7" stopIfTrue="1" operator="equal">
      <formula>" "</formula>
    </cfRule>
  </conditionalFormatting>
  <conditionalFormatting sqref="CT180 CT160:CT178">
    <cfRule type="cellIs" dxfId="0" priority="6" stopIfTrue="1" operator="equal">
      <formula>" "</formula>
    </cfRule>
  </conditionalFormatting>
  <dataValidations count="6">
    <dataValidation type="custom" allowBlank="1" showInputMessage="1" showErrorMessage="1" error="此单元格为保护区，请勿改动！" sqref="BM70:BU70 BW70:CW70 BM72:BQ72 BS72:BT72 BJ73:CC73 BA85:BQ85 BT85 BK88:BS88 AX90 BM96:BP96 AY138:AZ138 AZ180 CT180 AX70:AX75 AX77:AX88 AX93:AX115 AY70:AY84 AY90:AY111 AY113:AY115 AY118:AY123 AY125:AY136 AZ70:AZ88 AZ118:AZ132 AZ139:AZ153 AZ159:AZ174 BD86:BD111 BQ89:BQ96 BR71:BR72 BR89:BR93 BR95:BR96 CT160:CT174 BK96:BL115 AZ91:BA115 BB90:BC112 BB113:BD115 BA86:BC88 BE86:BJ115 BA70:BI84 BJ70:BL72 BM98:BT113 BS89:BT96 BU74:CL113 BU71:CL72 BJ74:BT84 BK86:BT87 BK89:BP94 BM114:CW115 CP71:CW78 CP106:CW113">
      <formula1>"xzd5566510134"</formula1>
    </dataValidation>
    <dataValidation allowBlank="1" showInputMessage="1" showErrorMessage="1" error="此单元格为保护区，请勿改动！" sqref="BM71:BQ71 BS71:BT71 AX76 AY89:BC89 AZ90:BA90 BR94 BK95:BP95 BM97:BT97 AY112 BD112 AY124 AX91:AX92 AY85:AY88 AY139:AY140 AZ133:AZ137 AZ154:AZ158 AZ175:AZ179 CT175:CT179"/>
    <dataValidation type="custom" allowBlank="1" showInputMessage="1" showErrorMessage="1" error="此单元格为保护区，请勿改动！" sqref="AX89 AY137">
      <formula1>"xzd7895420135"</formula1>
    </dataValidation>
    <dataValidation type="custom" allowBlank="1" showInputMessage="1" showErrorMessage="1" error="此单元格为被保护区，请勿更改！" sqref="BH116 BH118 BD139 BG139:CS139 CV159:DA159 DC159:EM159 BB181:BG181 BI181:CS181 AY141:AY180 BX163:BX180 CT116:CT119 CT122:CT159 AY116:BA117 BI116:CS118 BB116:BG118 BD162:BE180 BJ162:BK180 BV162:BW180 BG162:BH180 BM162:BN180 BS162:BT180 BE122:BF139 BY162:CS180 BD141:CS160 CU116:CW158">
      <formula1>"xzd21354789313245"</formula1>
    </dataValidation>
    <dataValidation allowBlank="1" showInputMessage="1" showErrorMessage="1" error="此单元格为被保护区，请勿更改！" sqref="BH117 BA118 BA119:CS119 BA140:CS140 DB159 BC161:CS161 BX162 BH181 BC141:BC160 BC162:BC180 BD120:BD138 BF162:BF180 BI162:BI180 BL162:BL180 BU162:BU180 CT120:CT121 CU159:CU180 BA141:BB180 BO162:BR180 BE120:BF121 BG120:CS138 BA120:BC139"/>
    <dataValidation type="custom" allowBlank="1" showInputMessage="1" showErrorMessage="1" sqref="CX70:CX117">
      <formula1>"xzd1243w"</formula1>
    </dataValidation>
  </dataValidations>
  <pageMargins left="0.7" right="0.7" top="0.75" bottom="0.75" header="0.3" footer="0.3"/>
  <pageSetup paperSize="9" orientation="portrait" horizontalDpi="600" vertic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topLeftCell="B1" workbookViewId="0">
      <selection activeCell="D27" sqref="D27"/>
    </sheetView>
  </sheetViews>
  <sheetFormatPr defaultColWidth="9" defaultRowHeight="13.5"/>
  <sheetData/>
  <sheetProtection password="DB18" sheet="1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>
    <arrUserId title="ksy" rangeCreator="" othersAccessPermission="edit"/>
  </rangeList>
  <rangeList sheetStid="1" master=""/>
  <rangeList sheetStid="3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国家统计局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经济作物生产情况季节报表</vt:lpstr>
      <vt:lpstr>Sheet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点孤城</cp:lastModifiedBy>
  <dcterms:created xsi:type="dcterms:W3CDTF">2015-01-09T00:55:10Z</dcterms:created>
  <cp:lastPrinted>2015-03-10T08:21:33Z</cp:lastPrinted>
  <dcterms:modified xsi:type="dcterms:W3CDTF">2023-11-13T01:42:18Z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356E4945168C4358A3B800B77092C581_13</vt:lpwstr>
  </property>
  <property fmtid="{D5CDD505-2E9C-101B-9397-08002B2CF9AE}" pid="3" name="KSOProductBuildVer">
    <vt:lpwstr>2052-12.1.0.15933</vt:lpwstr>
  </property>
</Properties>
</file>